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24226"/>
  <mc:AlternateContent xmlns:mc="http://schemas.openxmlformats.org/markup-compatibility/2006">
    <mc:Choice Requires="x15">
      <x15ac:absPath xmlns:x15ac="http://schemas.microsoft.com/office/spreadsheetml/2010/11/ac" url="C:\Users\LAURA\Desktop\LAURA EPC 2021\CALIDAD\"/>
    </mc:Choice>
  </mc:AlternateContent>
  <xr:revisionPtr revIDLastSave="0" documentId="13_ncr:1_{643A56E5-F20C-42E2-846E-F6BB156ABFFB}" xr6:coauthVersionLast="47" xr6:coauthVersionMax="47" xr10:uidLastSave="{00000000-0000-0000-0000-000000000000}"/>
  <bookViews>
    <workbookView xWindow="-120" yWindow="-120" windowWidth="20730" windowHeight="11160" tabRatio="882" firstSheet="1" activeTab="2" xr2:uid="{00000000-000D-0000-FFFF-FFFF00000000}"/>
  </bookViews>
  <sheets>
    <sheet name="Hoja2" sheetId="24" state="hidden" r:id="rId1"/>
    <sheet name="Intructivo" sheetId="20" r:id="rId2"/>
    <sheet name="Mapa final" sheetId="1" r:id="rId3"/>
    <sheet name="Hoja4" sheetId="23" state="hidden" r:id="rId4"/>
    <sheet name="Clasificacion riesgo" sheetId="21" r:id="rId5"/>
    <sheet name="Matriz Calor Inherente" sheetId="18" r:id="rId6"/>
    <sheet name="Matriz Calor Residual" sheetId="19" r:id="rId7"/>
    <sheet name="Tabla probabilidad" sheetId="12" r:id="rId8"/>
    <sheet name="Tabla Impacto" sheetId="13" r:id="rId9"/>
    <sheet name="Tabla Valoración controles" sheetId="15" r:id="rId10"/>
    <sheet name="Opciones Tratamiento" sheetId="16" state="hidden" r:id="rId11"/>
    <sheet name="Hoja1" sheetId="11" state="hidden" r:id="rId12"/>
  </sheets>
  <externalReferences>
    <externalReference r:id="rId13"/>
  </externalReferences>
  <definedNames>
    <definedName name="_xlnm._FilterDatabase" localSheetId="2" hidden="1">'Mapa final'!$A$1:$AV$70</definedName>
    <definedName name="_xlnm.Print_Area" localSheetId="2">'Mapa final'!$A$1:$AV$14</definedName>
  </definedNames>
  <calcPr calcId="191029"/>
  <pivotCaches>
    <pivotCache cacheId="21" r:id="rId14"/>
  </pivotCaches>
</workbook>
</file>

<file path=xl/calcChain.xml><?xml version="1.0" encoding="utf-8"?>
<calcChain xmlns="http://schemas.openxmlformats.org/spreadsheetml/2006/main">
  <c r="AB14" i="1" l="1"/>
  <c r="U11" i="1"/>
  <c r="U12" i="1"/>
  <c r="U9" i="1"/>
  <c r="U10" i="1"/>
  <c r="L11" i="1"/>
  <c r="M11" i="1" s="1"/>
  <c r="L13" i="1"/>
  <c r="M13" i="1" s="1"/>
  <c r="L9" i="1"/>
  <c r="M9" i="1" s="1"/>
  <c r="U13" i="1"/>
  <c r="AB13" i="1" s="1"/>
  <c r="AC13" i="1" s="1"/>
  <c r="U14" i="1"/>
  <c r="AC14" i="1" s="1"/>
  <c r="X10" i="1"/>
  <c r="X11" i="1"/>
  <c r="AB11" i="1" s="1"/>
  <c r="X12" i="1"/>
  <c r="X13" i="1"/>
  <c r="X14" i="1"/>
  <c r="AF10" i="1"/>
  <c r="AE10" i="1" s="1"/>
  <c r="AF12" i="1"/>
  <c r="AE12" i="1" s="1"/>
  <c r="AF13" i="1"/>
  <c r="AE13" i="1" s="1"/>
  <c r="AF14" i="1"/>
  <c r="AE14" i="1" s="1"/>
  <c r="X9" i="1"/>
  <c r="O9" i="1"/>
  <c r="AC11" i="1" l="1"/>
  <c r="AB12" i="1"/>
  <c r="AC12" i="1" s="1"/>
  <c r="AB9" i="1"/>
  <c r="AB10" i="1" s="1"/>
  <c r="AC10" i="1"/>
  <c r="AC9" i="1"/>
  <c r="P9" i="1"/>
  <c r="Q9" i="1" s="1"/>
  <c r="AF9" i="1" s="1"/>
  <c r="AE9" i="1" s="1"/>
  <c r="AG9" i="1" s="1"/>
  <c r="AG14" i="1"/>
  <c r="AG10" i="1"/>
  <c r="AG13" i="1"/>
  <c r="R9" i="1" l="1"/>
  <c r="U15" i="1"/>
  <c r="AF15" i="1" s="1"/>
  <c r="AE15" i="1" s="1"/>
  <c r="X15" i="1"/>
  <c r="AB15" i="1"/>
  <c r="AC15" i="1" s="1"/>
  <c r="L16" i="1"/>
  <c r="U16" i="1"/>
  <c r="AF16" i="1" s="1"/>
  <c r="AE16" i="1" s="1"/>
  <c r="X16" i="1"/>
  <c r="AB16" i="1"/>
  <c r="AC16" i="1" s="1"/>
  <c r="U17" i="1"/>
  <c r="X17" i="1"/>
  <c r="U18" i="1"/>
  <c r="X18" i="1"/>
  <c r="U19" i="1"/>
  <c r="X19" i="1"/>
  <c r="U20" i="1"/>
  <c r="X20" i="1"/>
  <c r="AF20" i="1"/>
  <c r="AE20" i="1" s="1"/>
  <c r="U21" i="1"/>
  <c r="X21" i="1"/>
  <c r="L22" i="1"/>
  <c r="M22" i="1" s="1"/>
  <c r="U22" i="1"/>
  <c r="AF22" i="1" s="1"/>
  <c r="AE22" i="1" s="1"/>
  <c r="X22" i="1"/>
  <c r="AB22" i="1"/>
  <c r="AC22" i="1" s="1"/>
  <c r="U23" i="1"/>
  <c r="X23" i="1"/>
  <c r="AF23" i="1"/>
  <c r="AE23" i="1" s="1"/>
  <c r="U24" i="1"/>
  <c r="X24" i="1"/>
  <c r="U25" i="1"/>
  <c r="X25" i="1"/>
  <c r="U26" i="1"/>
  <c r="X26" i="1"/>
  <c r="U27" i="1"/>
  <c r="X27" i="1"/>
  <c r="L28" i="1"/>
  <c r="U28" i="1"/>
  <c r="AF28" i="1" s="1"/>
  <c r="AE28" i="1" s="1"/>
  <c r="X28" i="1"/>
  <c r="AB28" i="1"/>
  <c r="AC28" i="1" s="1"/>
  <c r="U29" i="1"/>
  <c r="X29" i="1"/>
  <c r="U30" i="1"/>
  <c r="X30" i="1"/>
  <c r="U31" i="1"/>
  <c r="X31" i="1"/>
  <c r="U32" i="1"/>
  <c r="AF32" i="1" s="1"/>
  <c r="AE32" i="1" s="1"/>
  <c r="X32" i="1"/>
  <c r="AB32" i="1"/>
  <c r="AC32" i="1" s="1"/>
  <c r="U33" i="1"/>
  <c r="X33" i="1"/>
  <c r="L34" i="1"/>
  <c r="M34" i="1" s="1"/>
  <c r="U34" i="1"/>
  <c r="X34" i="1"/>
  <c r="AB34" i="1"/>
  <c r="AC34" i="1"/>
  <c r="AD34" i="1"/>
  <c r="AF34" i="1"/>
  <c r="AE34" i="1" s="1"/>
  <c r="AG34" i="1" s="1"/>
  <c r="U35" i="1"/>
  <c r="AB35" i="1" s="1"/>
  <c r="X35" i="1"/>
  <c r="U36" i="1"/>
  <c r="X36" i="1"/>
  <c r="U37" i="1"/>
  <c r="AB37" i="1" s="1"/>
  <c r="X37" i="1"/>
  <c r="U38" i="1"/>
  <c r="X38" i="1"/>
  <c r="U39" i="1"/>
  <c r="AB39" i="1" s="1"/>
  <c r="X39" i="1"/>
  <c r="L40" i="1"/>
  <c r="U40" i="1"/>
  <c r="AF40" i="1" s="1"/>
  <c r="AE40" i="1" s="1"/>
  <c r="X40" i="1"/>
  <c r="AB40" i="1"/>
  <c r="AC40" i="1" s="1"/>
  <c r="U41" i="1"/>
  <c r="X41" i="1"/>
  <c r="U42" i="1"/>
  <c r="X42" i="1"/>
  <c r="U43" i="1"/>
  <c r="X43" i="1"/>
  <c r="AF43" i="1"/>
  <c r="AE43" i="1" s="1"/>
  <c r="U44" i="1"/>
  <c r="X44" i="1"/>
  <c r="U45" i="1"/>
  <c r="X45" i="1"/>
  <c r="L46" i="1"/>
  <c r="M46" i="1" s="1"/>
  <c r="U46" i="1"/>
  <c r="X46" i="1"/>
  <c r="AB46" i="1"/>
  <c r="AC46" i="1" s="1"/>
  <c r="U47" i="1"/>
  <c r="X47" i="1"/>
  <c r="U48" i="1"/>
  <c r="X48" i="1"/>
  <c r="U49" i="1"/>
  <c r="X49" i="1"/>
  <c r="U50" i="1"/>
  <c r="X50" i="1"/>
  <c r="U51" i="1"/>
  <c r="X51" i="1"/>
  <c r="L52" i="1"/>
  <c r="M52" i="1" s="1"/>
  <c r="U52" i="1"/>
  <c r="AF52" i="1" s="1"/>
  <c r="AE52" i="1" s="1"/>
  <c r="X52" i="1"/>
  <c r="AB52" i="1"/>
  <c r="AC52" i="1" s="1"/>
  <c r="U53" i="1"/>
  <c r="X53" i="1"/>
  <c r="AF53" i="1"/>
  <c r="AE53" i="1" s="1"/>
  <c r="U54" i="1"/>
  <c r="X54" i="1"/>
  <c r="U55" i="1"/>
  <c r="X55" i="1"/>
  <c r="U56" i="1"/>
  <c r="X56" i="1"/>
  <c r="U57" i="1"/>
  <c r="X57" i="1"/>
  <c r="L58" i="1"/>
  <c r="M58" i="1" s="1"/>
  <c r="U58" i="1"/>
  <c r="X58" i="1"/>
  <c r="AB58" i="1"/>
  <c r="AC58" i="1" s="1"/>
  <c r="U59" i="1"/>
  <c r="X59" i="1"/>
  <c r="U60" i="1"/>
  <c r="X60" i="1"/>
  <c r="U61" i="1"/>
  <c r="X61" i="1"/>
  <c r="U62" i="1"/>
  <c r="X62" i="1"/>
  <c r="U63" i="1"/>
  <c r="X63" i="1"/>
  <c r="L64" i="1"/>
  <c r="M64" i="1" s="1"/>
  <c r="U64" i="1"/>
  <c r="X64" i="1"/>
  <c r="AB64" i="1"/>
  <c r="AC64" i="1" s="1"/>
  <c r="U65" i="1"/>
  <c r="X65" i="1"/>
  <c r="U66" i="1"/>
  <c r="X66" i="1"/>
  <c r="U67" i="1"/>
  <c r="X67" i="1"/>
  <c r="U68" i="1"/>
  <c r="X68" i="1"/>
  <c r="U69" i="1"/>
  <c r="X69" i="1"/>
  <c r="O25" i="1"/>
  <c r="O33" i="1"/>
  <c r="O41" i="1"/>
  <c r="O49" i="1"/>
  <c r="O56" i="1"/>
  <c r="O66" i="1"/>
  <c r="O18" i="1"/>
  <c r="O24" i="1"/>
  <c r="O36" i="1"/>
  <c r="O48" i="1"/>
  <c r="O60" i="1"/>
  <c r="O69" i="1"/>
  <c r="O15" i="1"/>
  <c r="O27" i="1"/>
  <c r="O35" i="1"/>
  <c r="O43" i="1"/>
  <c r="O51" i="1"/>
  <c r="O59" i="1"/>
  <c r="O68" i="1"/>
  <c r="O20" i="1"/>
  <c r="O26" i="1"/>
  <c r="O38" i="1"/>
  <c r="O50" i="1"/>
  <c r="O62" i="1"/>
  <c r="O12" i="1"/>
  <c r="O17" i="1"/>
  <c r="O30" i="1"/>
  <c r="O37" i="1"/>
  <c r="O44" i="1"/>
  <c r="O53" i="1"/>
  <c r="O61" i="1"/>
  <c r="O11" i="1"/>
  <c r="O21" i="1"/>
  <c r="O29" i="1"/>
  <c r="O42" i="1"/>
  <c r="O55" i="1"/>
  <c r="O65" i="1"/>
  <c r="O14" i="1"/>
  <c r="O19" i="1"/>
  <c r="O32" i="1"/>
  <c r="O39" i="1"/>
  <c r="O47" i="1"/>
  <c r="O54" i="1"/>
  <c r="O63" i="1"/>
  <c r="O13" i="1"/>
  <c r="O23" i="1"/>
  <c r="O31" i="1"/>
  <c r="O45" i="1"/>
  <c r="O57" i="1"/>
  <c r="O67" i="1"/>
  <c r="AB65" i="1" l="1"/>
  <c r="AC65" i="1" s="1"/>
  <c r="AF64" i="1"/>
  <c r="AE64" i="1" s="1"/>
  <c r="AB42" i="1"/>
  <c r="AD64" i="1"/>
  <c r="AF57" i="1"/>
  <c r="AE57" i="1" s="1"/>
  <c r="AB55" i="1"/>
  <c r="AC55" i="1" s="1"/>
  <c r="AG55" i="1" s="1"/>
  <c r="AB50" i="1"/>
  <c r="AC50" i="1" s="1"/>
  <c r="AB48" i="1"/>
  <c r="AC48" i="1" s="1"/>
  <c r="AF27" i="1"/>
  <c r="AE27" i="1" s="1"/>
  <c r="AF25" i="1"/>
  <c r="AE25" i="1" s="1"/>
  <c r="P13" i="1"/>
  <c r="P11" i="1"/>
  <c r="AD15" i="1"/>
  <c r="AG64" i="1"/>
  <c r="AG15" i="1"/>
  <c r="AB69" i="1"/>
  <c r="AC69" i="1" s="1"/>
  <c r="AF65" i="1"/>
  <c r="AE65" i="1" s="1"/>
  <c r="AB30" i="1"/>
  <c r="AC30" i="1" s="1"/>
  <c r="AB18" i="1"/>
  <c r="AC18" i="1" s="1"/>
  <c r="AB53" i="1"/>
  <c r="AC53" i="1" s="1"/>
  <c r="AG53" i="1" s="1"/>
  <c r="AF69" i="1"/>
  <c r="AE69" i="1" s="1"/>
  <c r="AF60" i="1"/>
  <c r="AE60" i="1" s="1"/>
  <c r="AD52" i="1"/>
  <c r="AF30" i="1"/>
  <c r="AE30" i="1" s="1"/>
  <c r="AF18" i="1"/>
  <c r="AE18" i="1" s="1"/>
  <c r="AG18" i="1" s="1"/>
  <c r="AG52" i="1"/>
  <c r="AB67" i="1"/>
  <c r="AC67" i="1" s="1"/>
  <c r="AB62" i="1"/>
  <c r="AD62" i="1" s="1"/>
  <c r="AB57" i="1"/>
  <c r="AC57" i="1" s="1"/>
  <c r="AF55" i="1"/>
  <c r="AE55" i="1" s="1"/>
  <c r="AB49" i="1"/>
  <c r="AC49" i="1" s="1"/>
  <c r="AB25" i="1"/>
  <c r="AC25" i="1" s="1"/>
  <c r="AG25" i="1" s="1"/>
  <c r="AB23" i="1"/>
  <c r="AC23" i="1" s="1"/>
  <c r="AB20" i="1"/>
  <c r="AC20" i="1" s="1"/>
  <c r="AG20" i="1" s="1"/>
  <c r="AB59" i="1"/>
  <c r="AD59" i="1" s="1"/>
  <c r="AB51" i="1"/>
  <c r="AC51" i="1" s="1"/>
  <c r="AB47" i="1"/>
  <c r="AD47" i="1" s="1"/>
  <c r="AB27" i="1"/>
  <c r="AC27" i="1" s="1"/>
  <c r="AD22" i="1"/>
  <c r="AC62" i="1"/>
  <c r="AG62" i="1" s="1"/>
  <c r="AG22" i="1"/>
  <c r="AB66" i="1"/>
  <c r="AD66" i="1" s="1"/>
  <c r="AB61" i="1"/>
  <c r="AD61" i="1" s="1"/>
  <c r="AB44" i="1"/>
  <c r="AD44" i="1" s="1"/>
  <c r="AB54" i="1"/>
  <c r="AD54" i="1" s="1"/>
  <c r="AB41" i="1"/>
  <c r="AC41" i="1" s="1"/>
  <c r="AF67" i="1"/>
  <c r="AE67" i="1" s="1"/>
  <c r="AB68" i="1"/>
  <c r="AC68" i="1" s="1"/>
  <c r="AD65" i="1"/>
  <c r="AF62" i="1"/>
  <c r="AE62" i="1" s="1"/>
  <c r="AB63" i="1"/>
  <c r="AC63" i="1" s="1"/>
  <c r="AF58" i="1"/>
  <c r="AE58" i="1" s="1"/>
  <c r="AG58" i="1" s="1"/>
  <c r="AB56" i="1"/>
  <c r="AC56" i="1" s="1"/>
  <c r="AF50" i="1"/>
  <c r="AE50" i="1" s="1"/>
  <c r="AG50" i="1" s="1"/>
  <c r="AF48" i="1"/>
  <c r="AE48" i="1" s="1"/>
  <c r="AF46" i="1"/>
  <c r="AE46" i="1" s="1"/>
  <c r="AG46" i="1" s="1"/>
  <c r="AB45" i="1"/>
  <c r="AC45" i="1" s="1"/>
  <c r="AF41" i="1"/>
  <c r="AE41" i="1" s="1"/>
  <c r="AC47" i="1"/>
  <c r="AC37" i="1"/>
  <c r="AD37" i="1"/>
  <c r="AG69" i="1"/>
  <c r="AG65" i="1"/>
  <c r="AC66" i="1"/>
  <c r="AD42" i="1"/>
  <c r="AC42" i="1"/>
  <c r="AC39" i="1"/>
  <c r="AD39" i="1"/>
  <c r="AC35" i="1"/>
  <c r="AD35" i="1"/>
  <c r="AD68" i="1"/>
  <c r="AG57" i="1"/>
  <c r="AD56" i="1"/>
  <c r="AD45" i="1"/>
  <c r="AB60" i="1"/>
  <c r="AD58" i="1"/>
  <c r="AD48" i="1"/>
  <c r="AD46" i="1"/>
  <c r="AG40" i="1"/>
  <c r="AF37" i="1"/>
  <c r="AE37" i="1" s="1"/>
  <c r="AF35" i="1"/>
  <c r="AE35" i="1" s="1"/>
  <c r="AG32" i="1"/>
  <c r="AB33" i="1"/>
  <c r="AF33" i="1"/>
  <c r="AE33" i="1" s="1"/>
  <c r="AG30" i="1"/>
  <c r="AB31" i="1"/>
  <c r="AF31" i="1"/>
  <c r="AE31" i="1" s="1"/>
  <c r="AG28" i="1"/>
  <c r="AB29" i="1"/>
  <c r="AF29" i="1"/>
  <c r="AE29" i="1" s="1"/>
  <c r="AG27" i="1"/>
  <c r="AB26" i="1"/>
  <c r="AF26" i="1"/>
  <c r="AE26" i="1" s="1"/>
  <c r="AG23" i="1"/>
  <c r="AB24" i="1"/>
  <c r="AF24" i="1"/>
  <c r="AE24" i="1" s="1"/>
  <c r="AB21" i="1"/>
  <c r="AF21" i="1"/>
  <c r="AE21" i="1" s="1"/>
  <c r="AB19" i="1"/>
  <c r="AF19" i="1"/>
  <c r="AE19" i="1" s="1"/>
  <c r="AG16" i="1"/>
  <c r="AB17" i="1"/>
  <c r="AF17" i="1"/>
  <c r="AE17" i="1" s="1"/>
  <c r="AD57" i="1"/>
  <c r="AD50" i="1"/>
  <c r="AF45" i="1"/>
  <c r="AE45" i="1" s="1"/>
  <c r="AB43" i="1"/>
  <c r="AF39" i="1"/>
  <c r="AE39" i="1" s="1"/>
  <c r="AB38" i="1"/>
  <c r="AF38" i="1"/>
  <c r="AE38" i="1" s="1"/>
  <c r="AB36" i="1"/>
  <c r="AF36" i="1"/>
  <c r="AE36" i="1" s="1"/>
  <c r="AF68" i="1"/>
  <c r="AE68" i="1" s="1"/>
  <c r="AF66" i="1"/>
  <c r="AE66" i="1" s="1"/>
  <c r="AF63" i="1"/>
  <c r="AE63" i="1" s="1"/>
  <c r="AF61" i="1"/>
  <c r="AE61" i="1" s="1"/>
  <c r="AF59" i="1"/>
  <c r="AE59" i="1" s="1"/>
  <c r="AF56" i="1"/>
  <c r="AE56" i="1" s="1"/>
  <c r="AF54" i="1"/>
  <c r="AE54" i="1" s="1"/>
  <c r="AF51" i="1"/>
  <c r="AE51" i="1" s="1"/>
  <c r="AF49" i="1"/>
  <c r="AE49" i="1" s="1"/>
  <c r="AF47" i="1"/>
  <c r="AE47" i="1" s="1"/>
  <c r="AF44" i="1"/>
  <c r="AE44" i="1" s="1"/>
  <c r="AF42" i="1"/>
  <c r="AE42" i="1" s="1"/>
  <c r="AD40" i="1"/>
  <c r="M40" i="1"/>
  <c r="AD32" i="1"/>
  <c r="AD28" i="1"/>
  <c r="M28" i="1"/>
  <c r="AD20" i="1"/>
  <c r="AD18" i="1"/>
  <c r="AD16" i="1"/>
  <c r="M16" i="1"/>
  <c r="AD27" i="1" l="1"/>
  <c r="AD63" i="1"/>
  <c r="AC44" i="1"/>
  <c r="AD51" i="1"/>
  <c r="AG48" i="1"/>
  <c r="AD53" i="1"/>
  <c r="AD69" i="1"/>
  <c r="AD25" i="1"/>
  <c r="AD30" i="1"/>
  <c r="AD55" i="1"/>
  <c r="AC54" i="1"/>
  <c r="AC61" i="1"/>
  <c r="Q13" i="1"/>
  <c r="R13" i="1"/>
  <c r="Q11" i="1"/>
  <c r="AF11" i="1" s="1"/>
  <c r="AE11" i="1" s="1"/>
  <c r="R11" i="1"/>
  <c r="AG67" i="1"/>
  <c r="AD49" i="1"/>
  <c r="AC59" i="1"/>
  <c r="AG59" i="1" s="1"/>
  <c r="AD67" i="1"/>
  <c r="AD23" i="1"/>
  <c r="AD41" i="1"/>
  <c r="AG41" i="1"/>
  <c r="AD36" i="1"/>
  <c r="AC36" i="1"/>
  <c r="AG36" i="1" s="1"/>
  <c r="AD38" i="1"/>
  <c r="AC38" i="1"/>
  <c r="AG38" i="1" s="1"/>
  <c r="AC43" i="1"/>
  <c r="AG43" i="1" s="1"/>
  <c r="AD43" i="1"/>
  <c r="AD17" i="1"/>
  <c r="AC17" i="1"/>
  <c r="AG17" i="1" s="1"/>
  <c r="AD21" i="1"/>
  <c r="AC21" i="1"/>
  <c r="AG21" i="1" s="1"/>
  <c r="AD26" i="1"/>
  <c r="AC26" i="1"/>
  <c r="AG26" i="1" s="1"/>
  <c r="AD29" i="1"/>
  <c r="AC29" i="1"/>
  <c r="AG29" i="1" s="1"/>
  <c r="AD33" i="1"/>
  <c r="AC33" i="1"/>
  <c r="AG33" i="1" s="1"/>
  <c r="AC60" i="1"/>
  <c r="AG60" i="1" s="1"/>
  <c r="AD60" i="1"/>
  <c r="AG45" i="1"/>
  <c r="AG68" i="1"/>
  <c r="AG35" i="1"/>
  <c r="AG39" i="1"/>
  <c r="AG61" i="1"/>
  <c r="AG66" i="1"/>
  <c r="AG44" i="1"/>
  <c r="AG47" i="1"/>
  <c r="AG51" i="1"/>
  <c r="AD19" i="1"/>
  <c r="AC19" i="1"/>
  <c r="AG19" i="1" s="1"/>
  <c r="AD24" i="1"/>
  <c r="AC24" i="1"/>
  <c r="AG24" i="1" s="1"/>
  <c r="AD31" i="1"/>
  <c r="AC31" i="1"/>
  <c r="AG31" i="1" s="1"/>
  <c r="AG56" i="1"/>
  <c r="AG63" i="1"/>
  <c r="AG42" i="1"/>
  <c r="AG49" i="1"/>
  <c r="AG54" i="1"/>
  <c r="AG37" i="1"/>
  <c r="AD13" i="1"/>
  <c r="AD14" i="1" l="1"/>
  <c r="AD11" i="1" l="1"/>
  <c r="AD12" i="1"/>
  <c r="F221" i="13"/>
  <c r="F211" i="13"/>
  <c r="F212" i="13"/>
  <c r="F213" i="13"/>
  <c r="F214" i="13"/>
  <c r="F215" i="13"/>
  <c r="F216" i="13"/>
  <c r="F217" i="13"/>
  <c r="F218" i="13"/>
  <c r="F219" i="13"/>
  <c r="F220" i="13"/>
  <c r="F210" i="13"/>
  <c r="B221" i="13" a="1"/>
  <c r="AD9" i="1" l="1"/>
  <c r="B221" i="13"/>
  <c r="AD10" i="1" l="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AG11" i="1" l="1"/>
  <c r="AG12"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O22" i="1" l="1"/>
  <c r="P22" i="1" s="1"/>
  <c r="O52" i="1"/>
  <c r="P52" i="1" s="1"/>
  <c r="O40" i="1"/>
  <c r="P40" i="1" s="1"/>
  <c r="O16" i="1"/>
  <c r="P16" i="1" s="1"/>
  <c r="O46" i="1"/>
  <c r="P46" i="1" s="1"/>
  <c r="O34" i="1"/>
  <c r="P34" i="1" s="1"/>
  <c r="O64" i="1"/>
  <c r="P64" i="1" s="1"/>
  <c r="O58" i="1"/>
  <c r="P58" i="1" s="1"/>
  <c r="O28" i="1"/>
  <c r="P28" i="1" s="1"/>
  <c r="Q58" i="1" l="1"/>
  <c r="R58" i="1"/>
  <c r="Q34" i="1"/>
  <c r="R34" i="1"/>
  <c r="Q16" i="1"/>
  <c r="R16" i="1"/>
  <c r="Q52" i="1"/>
  <c r="R52" i="1"/>
  <c r="Q28" i="1"/>
  <c r="R28" i="1"/>
  <c r="Q64" i="1"/>
  <c r="R64" i="1"/>
  <c r="Q46" i="1"/>
  <c r="R46" i="1"/>
  <c r="Q40" i="1"/>
  <c r="R40" i="1"/>
  <c r="Q22" i="1"/>
  <c r="R22" i="1"/>
  <c r="AH12" i="18"/>
  <c r="AH20" i="18"/>
  <c r="V12" i="18"/>
  <c r="AB20" i="18"/>
  <c r="J20" i="18"/>
  <c r="P44" i="18"/>
  <c r="V28" i="18"/>
  <c r="J28" i="18"/>
  <c r="J44" i="18"/>
  <c r="AB12" i="18"/>
  <c r="AH44" i="18"/>
  <c r="P20" i="18"/>
  <c r="AB28" i="18"/>
  <c r="P28" i="18"/>
  <c r="AH28" i="18"/>
  <c r="V36" i="18"/>
  <c r="P12" i="18"/>
  <c r="V20" i="18"/>
  <c r="AB36" i="18"/>
  <c r="P36" i="18"/>
  <c r="J12" i="18"/>
  <c r="AB44" i="18"/>
  <c r="AH36" i="18"/>
  <c r="V44" i="18"/>
  <c r="J36" i="18"/>
  <c r="AD38" i="18"/>
  <c r="AD30" i="18"/>
  <c r="L14" i="18"/>
  <c r="X6" i="18"/>
  <c r="AJ6" i="18"/>
  <c r="L6" i="18"/>
  <c r="R38" i="18"/>
  <c r="L38" i="18"/>
  <c r="R6" i="18"/>
  <c r="R30" i="18"/>
  <c r="AJ14" i="18"/>
  <c r="AD14" i="18"/>
  <c r="X14" i="18"/>
  <c r="X22" i="18"/>
  <c r="R14" i="18"/>
  <c r="L30" i="18"/>
  <c r="L22" i="18"/>
  <c r="AJ38" i="18"/>
  <c r="AD6" i="18"/>
  <c r="AJ30" i="18"/>
  <c r="AD22" i="18"/>
  <c r="AJ22" i="18"/>
  <c r="X38" i="18"/>
  <c r="R22" i="18"/>
  <c r="X30" i="18"/>
  <c r="AH34" i="18"/>
  <c r="AH18" i="18"/>
  <c r="J26" i="18"/>
  <c r="V42" i="18"/>
  <c r="P10" i="18"/>
  <c r="J34" i="18"/>
  <c r="AH10" i="18"/>
  <c r="P26" i="18"/>
  <c r="V34" i="18"/>
  <c r="J10" i="18"/>
  <c r="P18" i="18"/>
  <c r="V10" i="18"/>
  <c r="P42" i="18"/>
  <c r="AH42" i="18"/>
  <c r="AB10" i="18"/>
  <c r="V18" i="18"/>
  <c r="J42" i="18"/>
  <c r="AB26" i="18"/>
  <c r="J18" i="18"/>
  <c r="AB34" i="18"/>
  <c r="P34" i="18"/>
  <c r="AH26" i="18"/>
  <c r="AB42" i="18"/>
  <c r="AB18" i="18"/>
  <c r="V26" i="18"/>
  <c r="AF22" i="18"/>
  <c r="AF30" i="18"/>
  <c r="Z6" i="18"/>
  <c r="T14" i="18"/>
  <c r="N6" i="18"/>
  <c r="Z22" i="18"/>
  <c r="AL38" i="18"/>
  <c r="AF6" i="18"/>
  <c r="T30" i="18"/>
  <c r="AF14" i="18"/>
  <c r="N14" i="18"/>
  <c r="AF38" i="18"/>
  <c r="T38" i="18"/>
  <c r="AL6" i="18"/>
  <c r="T22" i="18"/>
  <c r="Z14" i="18"/>
  <c r="AL14" i="18"/>
  <c r="Z38" i="18"/>
  <c r="N22" i="18"/>
  <c r="N38" i="18"/>
  <c r="AL30" i="18"/>
  <c r="Z30" i="18"/>
  <c r="AL22" i="18"/>
  <c r="N30" i="18"/>
  <c r="T6" i="18"/>
  <c r="Z32" i="18"/>
  <c r="AL32" i="18"/>
  <c r="N8" i="18"/>
  <c r="Z40" i="18"/>
  <c r="N32" i="18"/>
  <c r="N40" i="18"/>
  <c r="AL8" i="18"/>
  <c r="N16" i="18"/>
  <c r="Z24" i="18"/>
  <c r="AF8" i="18"/>
  <c r="Z8" i="18"/>
  <c r="AL16" i="18"/>
  <c r="N24" i="18"/>
  <c r="AF24" i="18"/>
  <c r="T32" i="18"/>
  <c r="AF32" i="18"/>
  <c r="T16" i="18"/>
  <c r="T40" i="18"/>
  <c r="AF40" i="18"/>
  <c r="AL40" i="18"/>
  <c r="Z16" i="18"/>
  <c r="T8" i="18"/>
  <c r="T24" i="18"/>
  <c r="AF16" i="18"/>
  <c r="AL24" i="18"/>
  <c r="R34" i="18"/>
  <c r="AJ26" i="18"/>
  <c r="X42" i="18"/>
  <c r="R18" i="18"/>
  <c r="L34" i="18"/>
  <c r="X34" i="18"/>
  <c r="AD34" i="18"/>
  <c r="AJ10" i="18"/>
  <c r="AJ42" i="18"/>
  <c r="AD26" i="18"/>
  <c r="AD10" i="18"/>
  <c r="AD42" i="18"/>
  <c r="R10" i="18"/>
  <c r="R42" i="18"/>
  <c r="L42" i="18"/>
  <c r="X26" i="18"/>
  <c r="L26" i="18"/>
  <c r="AJ18" i="18"/>
  <c r="X18" i="18"/>
  <c r="AJ34" i="18"/>
  <c r="X10" i="18"/>
  <c r="R26" i="18"/>
  <c r="AD18" i="18"/>
  <c r="L10" i="18"/>
  <c r="L18" i="18"/>
  <c r="J40" i="18"/>
  <c r="P16" i="18"/>
  <c r="J8" i="18"/>
  <c r="AH16" i="18"/>
  <c r="AB40" i="18"/>
  <c r="P40" i="18"/>
  <c r="AB32" i="18"/>
  <c r="V16" i="18"/>
  <c r="AH32" i="18"/>
  <c r="V32" i="18"/>
  <c r="AB8" i="18"/>
  <c r="AB24" i="18"/>
  <c r="J16" i="18"/>
  <c r="J24" i="18"/>
  <c r="P32" i="18"/>
  <c r="J32" i="18"/>
  <c r="V24" i="18"/>
  <c r="P8" i="18"/>
  <c r="P24" i="18"/>
  <c r="V8" i="18"/>
  <c r="AB16" i="18"/>
  <c r="AH24" i="18"/>
  <c r="V40" i="18"/>
  <c r="AH8" i="18"/>
  <c r="AH40" i="18"/>
  <c r="Z42" i="18"/>
  <c r="AF26" i="18"/>
  <c r="AF18" i="18"/>
  <c r="N34" i="18"/>
  <c r="T18" i="18"/>
  <c r="Z10" i="18"/>
  <c r="Z26" i="18"/>
  <c r="AF34" i="18"/>
  <c r="N18" i="18"/>
  <c r="AL34" i="18"/>
  <c r="AF10" i="18"/>
  <c r="AF42" i="18"/>
  <c r="T26" i="18"/>
  <c r="N42" i="18"/>
  <c r="T10" i="18"/>
  <c r="Z18" i="18"/>
  <c r="AL10" i="18"/>
  <c r="AL42" i="18"/>
  <c r="AL26" i="18"/>
  <c r="N26" i="18"/>
  <c r="T34" i="18"/>
  <c r="AL18" i="18"/>
  <c r="T42" i="18"/>
  <c r="N10" i="18"/>
  <c r="Z34" i="18"/>
  <c r="AD32" i="18"/>
  <c r="L16" i="18"/>
  <c r="AJ32" i="18"/>
  <c r="R40" i="18"/>
  <c r="AD24" i="18"/>
  <c r="R24" i="18"/>
  <c r="AD8" i="18"/>
  <c r="L40" i="18"/>
  <c r="L24" i="18"/>
  <c r="L8" i="18"/>
  <c r="X40" i="18"/>
  <c r="X16" i="18"/>
  <c r="X24" i="18"/>
  <c r="X32" i="18"/>
  <c r="R32" i="18"/>
  <c r="AJ40" i="18"/>
  <c r="AJ16" i="18"/>
  <c r="R16" i="18"/>
  <c r="R8" i="18"/>
  <c r="AD40" i="18"/>
  <c r="AJ8" i="18"/>
  <c r="AJ24" i="18"/>
  <c r="L32" i="18"/>
  <c r="AD16" i="18"/>
  <c r="X8" i="18"/>
  <c r="J6" i="18"/>
  <c r="AH30" i="18"/>
  <c r="AH14" i="18"/>
  <c r="J30" i="18"/>
  <c r="P30" i="18"/>
  <c r="J22" i="18"/>
  <c r="AH38" i="18"/>
  <c r="P38" i="18"/>
  <c r="AH22" i="18"/>
  <c r="V38" i="18"/>
  <c r="J14" i="18"/>
  <c r="AB6" i="18"/>
  <c r="P6" i="18"/>
  <c r="AB38" i="18"/>
  <c r="P14" i="18"/>
  <c r="AB22" i="18"/>
  <c r="J38" i="18"/>
  <c r="P22" i="18"/>
  <c r="V22" i="18"/>
  <c r="V30" i="18"/>
  <c r="AH6" i="18"/>
  <c r="AB30" i="18"/>
  <c r="V14" i="18"/>
  <c r="AB14" i="18"/>
  <c r="V6" i="18"/>
  <c r="V25" i="19" l="1"/>
  <c r="P45" i="19"/>
  <c r="AH15" i="19"/>
  <c r="J45" i="19"/>
  <c r="V45" i="19"/>
  <c r="V15" i="19"/>
  <c r="V35" i="19"/>
  <c r="P25" i="19"/>
  <c r="J15" i="19"/>
  <c r="J35" i="19"/>
  <c r="J55" i="19"/>
  <c r="P35" i="19"/>
  <c r="AB45" i="19"/>
  <c r="AH25" i="19"/>
  <c r="AH45" i="19"/>
  <c r="AB55" i="19"/>
  <c r="AH35" i="19"/>
  <c r="AH55" i="19"/>
  <c r="J25" i="19"/>
  <c r="V55" i="19"/>
  <c r="AB15" i="19"/>
  <c r="AB35" i="19"/>
  <c r="AB25" i="19"/>
  <c r="P55" i="19"/>
  <c r="P15" i="19"/>
  <c r="AB36" i="19" l="1"/>
  <c r="P16" i="19"/>
  <c r="J6" i="19"/>
  <c r="V26" i="19"/>
  <c r="AB6" i="19"/>
  <c r="P6" i="19"/>
  <c r="P46" i="19"/>
  <c r="AH36" i="19"/>
  <c r="P36" i="19"/>
  <c r="AH6" i="19"/>
  <c r="AB26" i="19"/>
  <c r="P26" i="19"/>
  <c r="J36" i="19"/>
  <c r="AH16" i="19"/>
  <c r="V46" i="19"/>
  <c r="AB16" i="19"/>
  <c r="V16" i="19"/>
  <c r="J26" i="19"/>
  <c r="AH46" i="19"/>
  <c r="AH26" i="19"/>
  <c r="V36" i="19"/>
  <c r="V6" i="19"/>
  <c r="AB46" i="19"/>
  <c r="J16" i="19"/>
  <c r="J4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R8" authorId="0" shapeId="0" xr:uid="{00000000-0006-0000-0100-000001000000}">
      <text>
        <r>
          <rPr>
            <b/>
            <sz val="10"/>
            <color rgb="FF000000"/>
            <rFont val="Tahoma"/>
            <family val="2"/>
          </rPr>
          <t xml:space="preserve">RUBER: 
</t>
        </r>
        <r>
          <rPr>
            <b/>
            <sz val="10"/>
            <color rgb="FF000000"/>
            <rFont val="Arial"/>
            <family val="2"/>
          </rPr>
          <t>HONESTIDAD</t>
        </r>
        <r>
          <rPr>
            <sz val="10"/>
            <color rgb="FF000000"/>
            <rFont val="Arial"/>
            <family val="2"/>
          </rPr>
          <t xml:space="preserve"> Actúo siempre con fundamento en la verdad, cumpliendo mis deberes con transparencia y rectitud, y siempre favoreciendo el interés general.
</t>
        </r>
      </text>
    </comment>
    <comment ref="AS8" authorId="0" shapeId="0" xr:uid="{00000000-0006-0000-0100-000002000000}">
      <text>
        <r>
          <rPr>
            <b/>
            <sz val="10"/>
            <color rgb="FF000000"/>
            <rFont val="Tahoma"/>
            <family val="2"/>
          </rPr>
          <t xml:space="preserve">RUBER: 
</t>
        </r>
        <r>
          <rPr>
            <b/>
            <sz val="10"/>
            <color rgb="FF000000"/>
            <rFont val="Arial"/>
            <family val="2"/>
          </rPr>
          <t>RESPETO:</t>
        </r>
        <r>
          <rPr>
            <sz val="10"/>
            <color rgb="FF000000"/>
            <rFont val="Arial"/>
            <family val="2"/>
          </rPr>
          <t xml:space="preserve"> Reconozco, valoro y trato de manera digna a todas las personas, con sus virtudes y defectos, sin importar su labor, su procedencia, títulos o cualquier otra condición.</t>
        </r>
        <r>
          <rPr>
            <sz val="10"/>
            <color rgb="FF000000"/>
            <rFont val="Tahoma"/>
            <family val="2"/>
          </rPr>
          <t xml:space="preserve">
</t>
        </r>
      </text>
    </comment>
    <comment ref="AT8" authorId="0" shapeId="0" xr:uid="{00000000-0006-0000-0100-000003000000}">
      <text>
        <r>
          <rPr>
            <b/>
            <sz val="10"/>
            <color rgb="FF000000"/>
            <rFont val="Tahoma"/>
            <family val="2"/>
          </rPr>
          <t xml:space="preserve">RUBER:
</t>
        </r>
        <r>
          <rPr>
            <b/>
            <sz val="10"/>
            <color rgb="FF000000"/>
            <rFont val="Arial"/>
            <family val="2"/>
          </rPr>
          <t>COMPROMISO</t>
        </r>
        <r>
          <rPr>
            <sz val="10"/>
            <color rgb="FF000000"/>
            <rFont val="Arial"/>
            <family val="2"/>
          </rPr>
          <t>: Soy consciente de la importancia de mi rol como servidor público y estoy en disposición permanente para comprender y resolver las necesidades de las personas con las que me relaciono en mis labores cotidianas, buscando siempre mejorar su bienestar.</t>
        </r>
      </text>
    </comment>
    <comment ref="AU8" authorId="0" shapeId="0" xr:uid="{00000000-0006-0000-0100-000004000000}">
      <text>
        <r>
          <rPr>
            <b/>
            <sz val="10"/>
            <color rgb="FF000000"/>
            <rFont val="Tahoma"/>
            <family val="2"/>
          </rPr>
          <t xml:space="preserve">RUBER:
</t>
        </r>
        <r>
          <rPr>
            <b/>
            <sz val="10"/>
            <color rgb="FFFF0000"/>
            <rFont val="Arial"/>
            <family val="2"/>
          </rPr>
          <t>DILIGENCIA:</t>
        </r>
        <r>
          <rPr>
            <sz val="10"/>
            <color rgb="FFFF0000"/>
            <rFont val="Arial"/>
            <family val="2"/>
          </rPr>
          <t xml:space="preserve"> Cumplo con los deberes, funciones y responsabilidades asignadas a mi cargo de la mejor manera posible, con atención, prontitud, destreza y eficiencia, para así optimizar el uso de los recursos del Estado.</t>
        </r>
        <r>
          <rPr>
            <sz val="10"/>
            <color rgb="FFFF0000"/>
            <rFont val="Tahoma"/>
            <family val="2"/>
          </rPr>
          <t xml:space="preserve">
</t>
        </r>
      </text>
    </comment>
    <comment ref="AV8" authorId="0" shapeId="0" xr:uid="{00000000-0006-0000-0100-000005000000}">
      <text>
        <r>
          <rPr>
            <b/>
            <sz val="10"/>
            <color rgb="FF000000"/>
            <rFont val="Tahoma"/>
            <family val="2"/>
          </rPr>
          <t xml:space="preserve">RUBER:
</t>
        </r>
        <r>
          <rPr>
            <b/>
            <sz val="10"/>
            <color rgb="FF000000"/>
            <rFont val="Arial"/>
            <family val="2"/>
          </rPr>
          <t>JUSTICIA:</t>
        </r>
        <r>
          <rPr>
            <sz val="10"/>
            <color rgb="FF000000"/>
            <rFont val="Arial"/>
            <family val="2"/>
          </rPr>
          <t xml:space="preserve"> Actúo con imparcialidad garantizando los derechos de las personas, con equidad, igualdad y sin discriminación. </t>
        </r>
        <r>
          <rPr>
            <sz val="10"/>
            <color rgb="FF000000"/>
            <rFont val="Tahoma"/>
            <family val="2"/>
          </rPr>
          <t xml:space="preserve">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<sst xmlns="http://schemas.openxmlformats.org/spreadsheetml/2006/main" count="409" uniqueCount="288">
  <si>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</si>
  <si>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</si>
  <si>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</si>
  <si>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</si>
  <si>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</si>
  <si>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</si>
  <si>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</si>
  <si>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</si>
  <si>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</si>
  <si>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</si>
  <si>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</si>
  <si>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</si>
  <si>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</si>
  <si>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</si>
  <si>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</si>
  <si>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</si>
  <si>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</si>
  <si>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</si>
  <si>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</si>
  <si>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</si>
  <si>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</si>
  <si>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</si>
  <si>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</si>
  <si>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</si>
  <si>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</si>
  <si>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</si>
  <si>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</si>
  <si>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</si>
  <si>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</si>
  <si>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</si>
  <si>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</si>
  <si>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</si>
  <si>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</si>
  <si>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</si>
  <si>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</si>
  <si>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</si>
  <si>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</si>
  <si>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</si>
  <si>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</si>
  <si>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</si>
  <si>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</si>
  <si>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</si>
  <si>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</si>
  <si>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</si>
  <si>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</si>
  <si>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</si>
  <si>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</si>
  <si>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</si>
  <si>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</si>
  <si>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</si>
  <si>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</si>
  <si>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</si>
  <si>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</si>
  <si>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</si>
  <si>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</si>
  <si>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</si>
  <si>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</si>
  <si>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</si>
  <si>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</si>
  <si>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</si>
  <si>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</si>
  <si>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</si>
  <si>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</si>
  <si>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</si>
  <si>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</si>
  <si>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</si>
  <si>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</si>
  <si>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</si>
  <si>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</si>
  <si>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</si>
  <si>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</si>
  <si>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</si>
  <si>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</si>
  <si>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</si>
  <si>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</si>
  <si>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</si>
  <si>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</si>
  <si>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</si>
  <si>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</si>
  <si>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</si>
  <si>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</si>
  <si>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</si>
  <si>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</si>
  <si>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</si>
  <si>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</si>
  <si>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</si>
  <si>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</si>
  <si>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</si>
  <si>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</si>
  <si>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</si>
  <si>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</si>
  <si>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</si>
  <si>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</si>
  <si>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</si>
  <si>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</si>
  <si>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</si>
  <si>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</si>
  <si>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</si>
  <si>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</si>
  <si>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</si>
  <si>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</si>
  <si>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</si>
  <si>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</si>
  <si>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</si>
  <si>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</si>
  <si>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</si>
  <si>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</si>
  <si>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</si>
  <si>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</si>
  <si>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</si>
  <si>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</si>
  <si>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</si>
  <si>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</si>
  <si>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</si>
  <si>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</si>
  <si>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</si>
  <si>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</si>
  <si>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</si>
  <si>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</si>
  <si>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</si>
  <si>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</si>
  <si>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</si>
  <si>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</si>
  <si>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</si>
  <si>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</si>
  <si>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</si>
  <si>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</si>
  <si>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</si>
  <si>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</si>
  <si>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</si>
  <si>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</si>
  <si>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</si>
  <si>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</si>
  <si>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</si>
  <si>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</si>
  <si>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</si>
  <si>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</si>
  <si>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</si>
  <si>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</si>
  <si>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</si>
  <si>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</si>
  <si>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</si>
  <si>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</si>
  <si>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</si>
  <si>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</si>
  <si>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</si>
  <si>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</si>
  <si>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</si>
  <si>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</si>
  <si>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</si>
  <si>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</si>
  <si>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</si>
  <si>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</si>
  <si>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</si>
  <si>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</si>
  <si>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</si>
  <si>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</si>
  <si>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</si>
  <si>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</si>
  <si>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</si>
  <si>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</si>
  <si>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</si>
  <si>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</si>
  <si>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</si>
  <si>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</si>
  <si>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</si>
  <si>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</si>
  <si>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</si>
  <si>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</si>
  <si>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</si>
  <si>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</si>
  <si>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</si>
  <si>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</si>
  <si>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</si>
  <si>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</si>
  <si>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</si>
  <si>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</si>
  <si>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</si>
  <si>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</si>
  <si>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</si>
  <si>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</si>
  <si>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</si>
  <si>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</si>
  <si>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</si>
  <si>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</si>
  <si>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</si>
  <si>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</si>
  <si>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</si>
  <si>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</si>
  <si>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</si>
  <si>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</si>
  <si>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</si>
  <si>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</si>
  <si>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</si>
  <si>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</si>
  <si>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</si>
  <si>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</si>
  <si>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</si>
  <si>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</si>
  <si>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</si>
  <si>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</si>
  <si>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</si>
  <si>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</si>
  <si>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</si>
  <si>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</si>
  <si>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</si>
  <si>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</si>
  <si>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</si>
  <si>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</si>
  <si>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</si>
  <si>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Ejecución y Administración de Procesos</t>
  </si>
  <si>
    <t>1 LÍNEA DE DEFENSA
A cargo de los gerentes públicos y líderes de los procesos, programas y proyectos de la entidad. Rol principal: diseñar, implementar y monitorear los controles y gestionar de manera directa en el día a día los riesgos de la entidad.
Así mismo, orientar el desarrollo e implementación de políticas y procedimientos internos y asegurar que sean compatibles con las metas y objetivos de la entidad y emprender las acciones de mejoramiento para su logro.</t>
  </si>
  <si>
    <t>SEGUIMIENTO POR PARTE DE CONTROL INTERNO</t>
  </si>
  <si>
    <t>SEGUIMIENTO</t>
  </si>
  <si>
    <t>3 LÍNEA DE DEFENSA
A cargo de la oficina de control interno, auditoría interna o quien haga sus veces.
El rol principal: proporcionar un aseguramiento basado en el más alto nivel de independencia y objetividad sobre la efectividad del S.C.I.
El alcance de este aseguramiento, a través de la auditoría interna cubre todos los componentes del S.C.I.</t>
  </si>
  <si>
    <t>HONESTIDAD</t>
  </si>
  <si>
    <t>RESPETO</t>
  </si>
  <si>
    <t>COMPROMISO</t>
  </si>
  <si>
    <t>DILIGENCIA</t>
  </si>
  <si>
    <t>JUSTICIA</t>
  </si>
  <si>
    <t>2 LÍNEA DE DEFENSA
A cargo de los servidores que tienen responsabilidades directas en el monitoreo y evaluación de los controles y la gestión del riesgo: Jefes de planeación, supervisores e interventores de contratos o proyectos, coordinadores de otros sistemas de gestión de la entidad, comités de riesgos (donde existan), comités de contratación, entre otros. Rol principal: monitorear la gestión de riesgo y control ejecutada por la primera línea de defensa, complementando su trabajo.</t>
  </si>
  <si>
    <t>Plan de Acción y seguimiento a controles</t>
  </si>
  <si>
    <t xml:space="preserve">INFORME PRIMER SEGUIMIENTO 
Con corte al 30 de abril. </t>
  </si>
  <si>
    <t>INFORME SEGUNDO SEGUIMIENTO
Con corte al 31 de agosto.</t>
  </si>
  <si>
    <t>INFORME TERCER SEGUIMIENTO
Con corte al 31 de diciembre.</t>
  </si>
  <si>
    <t xml:space="preserve">VALOR DEL CÓDIGO DE INTEGRIDAD IMPACTADO </t>
  </si>
  <si>
    <t>Dirección</t>
  </si>
  <si>
    <t>Clasificación de Riesgos</t>
  </si>
  <si>
    <t>Pérdidas derivadas de errores en la ejecución y administración de procesos.</t>
  </si>
  <si>
    <t>Pérdida derivada de actos de fraude por personas ajenas a las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</si>
  <si>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</si>
  <si>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Fallas Tecnológicas</t>
  </si>
  <si>
    <t>Errores en hardware, software, telecomunicaciones, interrupción de servicios básicos.</t>
  </si>
  <si>
    <t>Pérdidas que surgen de acciones contrarias a las leyes o acuerdos de empleo, salud o seguridad, del pago de demandas por daños personales o de discriminación.</t>
  </si>
  <si>
    <t>Usuarios,  Productos y Prácticas</t>
  </si>
  <si>
    <t>Fallas negligentes o involuntarias de las obligaciones frente a los usuarios y que impiden satisfacer una obligación profesional frente a éstos.</t>
  </si>
  <si>
    <t>Daños a activos fijos/Eventos externos</t>
  </si>
  <si>
    <t>Pérdida por daños o extravíos de los activos fijos por desastres naturales  u otros riesgos/eventos externos como atentados, vandalismo, orden público.</t>
  </si>
  <si>
    <t>Fallas Técnologicas</t>
  </si>
  <si>
    <t>Usuarios, Productos y Prácticas</t>
  </si>
  <si>
    <t>Dañps a  activos fijos/Eventos externos</t>
  </si>
  <si>
    <t xml:space="preserve"> MAPA DE RIESGOS DE GESTIÓN Y DE SEGURIDAD DE LA INFORMACIÓN</t>
  </si>
  <si>
    <t>FECHA: 27/05/2021</t>
  </si>
  <si>
    <t xml:space="preserve">VERSION:0 </t>
  </si>
  <si>
    <t xml:space="preserve">CODIGO: PDE-F419 </t>
  </si>
  <si>
    <t>Gerencia General</t>
  </si>
  <si>
    <t xml:space="preserve">Subgerencia General </t>
  </si>
  <si>
    <t>Secretaria de Asuntos corporativos</t>
  </si>
  <si>
    <t>Subgerencia de Operaciones</t>
  </si>
  <si>
    <t xml:space="preserve">Subgerencia Técnica </t>
  </si>
  <si>
    <t>Dirección de Servicio al Cliente</t>
  </si>
  <si>
    <t>Dirección Jurídica</t>
  </si>
  <si>
    <t>Dirección de Control Interno</t>
  </si>
  <si>
    <t>Dirección de Nuevos Negocios</t>
  </si>
  <si>
    <t xml:space="preserve">Dirección de Finanzas y Presupuesto </t>
  </si>
  <si>
    <t>Dirección de Contabilidad</t>
  </si>
  <si>
    <t>Tesorería</t>
  </si>
  <si>
    <t xml:space="preserve">Dirección de Aseguramiento de la Prestación </t>
  </si>
  <si>
    <t xml:space="preserve">Dirección Operativa y de Proyectos Especiales </t>
  </si>
  <si>
    <t>Dirección de Estructuración de Proyectos</t>
  </si>
  <si>
    <t xml:space="preserve">Dirección de Interventoría </t>
  </si>
  <si>
    <t>Dirección de Asuntos Ambientales</t>
  </si>
  <si>
    <t>Fecha de Actualización:</t>
  </si>
  <si>
    <t>Subgerencia General</t>
  </si>
  <si>
    <t>Subgerencia Técnica</t>
  </si>
  <si>
    <t>Seguimiento y Control</t>
  </si>
  <si>
    <t>Planeación y Direccionamiento Estratégico</t>
  </si>
  <si>
    <t>Secretaria de Asuntos Corporativos</t>
  </si>
  <si>
    <t>Estructuración de Nuevos Negocios</t>
  </si>
  <si>
    <t>Servicio al Cliente</t>
  </si>
  <si>
    <t>Operación de Servicios Públicos Domiciliarios</t>
  </si>
  <si>
    <t xml:space="preserve">Dirección de Control Interno </t>
  </si>
  <si>
    <t>Gestión de Proyectos</t>
  </si>
  <si>
    <t>Aseguramiento  del Servicio</t>
  </si>
  <si>
    <t>Dirección de Planeación</t>
  </si>
  <si>
    <t>Gestión Financiera</t>
  </si>
  <si>
    <t>Gestión Contractual</t>
  </si>
  <si>
    <t>Dirección de Interventoría</t>
  </si>
  <si>
    <t>Gestión de Recursos Físicos y TI</t>
  </si>
  <si>
    <t xml:space="preserve">Gestión de Seguridad y Salud en el Trabajo </t>
  </si>
  <si>
    <t>Dirección de Aseguramiento de la Prestación</t>
  </si>
  <si>
    <t>Gestión Jurídica</t>
  </si>
  <si>
    <t>Dirección Operativa  y de Proyectos Especiales</t>
  </si>
  <si>
    <t>Gestión Documental</t>
  </si>
  <si>
    <t>Dirección de Gestión Contractual</t>
  </si>
  <si>
    <t>Gestión Humana</t>
  </si>
  <si>
    <t>Dirección de Finanzas y Presupuesto</t>
  </si>
  <si>
    <t>Dirección de Gestión Humana y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</si>
</sst>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theme="1"/>
      <name val="Tahoma"/>
      <family val="2"/>
    </font>
    <font>
      <b/>
      <sz val="12"/>
      <color theme="1"/>
      <name val="Tahoma"/>
      <family val="2"/>
    </font>
    <font>
      <sz val="12"/>
      <color theme="1"/>
      <name val="Tahoma"/>
      <family val="2"/>
    </font>
    <font>
      <b/>
      <sz val="18"/>
      <color theme="1"/>
      <name val="Tahoma"/>
      <family val="2"/>
    </font>
    <font>
      <b/>
      <sz val="10"/>
      <color rgb="FF000000"/>
      <name val="Tahoma"/>
      <family val="2"/>
    </font>
    <font>
      <b/>
      <sz val="10"/>
      <color rgb="FF000000"/>
      <name val="Arial"/>
      <family val="2"/>
    </font>
    <font>
      <sz val="10"/>
      <color rgb="FF000000"/>
      <name val="Arial"/>
      <family val="2"/>
    </font>
    <font>
      <sz val="10"/>
      <color rgb="FF000000"/>
      <name val="Tahoma"/>
      <family val="2"/>
    </font>
    <font>
      <b/>
      <sz val="10"/>
      <color rgb="FFFF0000"/>
      <name val="Arial"/>
      <family val="2"/>
    </font>
    <font>
      <sz val="10"/>
      <color rgb="FFFF0000"/>
      <name val="Arial"/>
      <family val="2"/>
    </font>
    <font>
      <sz val="10"/>
      <color rgb="FFFF0000"/>
      <name val="Tahoma"/>
      <family val="2"/>
    </font>
    <font>
      <b/>
      <sz val="14"/>
      <color theme="1"/>
      <name val="Arial Narrow"/>
      <family val="2"/>
    </font>
    <font>
      <b/>
      <sz val="20"/>
      <color theme="1"/>
      <name val="Tahoma"/>
      <family val="2"/>
    </font>
    <font>
      <sz val="20"/>
      <color theme="1"/>
      <name val="Tahoma"/>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DDFF"/>
        <bgColor indexed="64"/>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dashed">
        <color theme="9" tint="-0.249977111117893"/>
      </left>
      <right style="dashed">
        <color theme="9" tint="-0.249977111117893"/>
      </right>
      <top style="dashed">
        <color theme="9" tint="-0.249977111117893"/>
      </top>
      <bottom style="dashed">
        <color theme="9" tint="-0.249977111117893"/>
      </bottom>
      <diagonal/>
    </border>
    <border>
      <left style="dashed">
        <color theme="9" tint="-0.249977111117893"/>
      </left>
      <right/>
      <top/>
      <bottom/>
      <diagonal/>
    </border>
    <border>
      <left style="dashed">
        <color theme="9" tint="-0.249977111117893"/>
      </left>
      <right/>
      <top/>
      <bottom style="dashed">
        <color theme="9" tint="-0.249977111117893"/>
      </bottom>
      <diagonal/>
    </border>
    <border>
      <left style="dashed">
        <color theme="9" tint="-0.249977111117893"/>
      </left>
      <right style="dashed">
        <color theme="9" tint="-0.249977111117893"/>
      </right>
      <top/>
      <bottom/>
      <diagonal/>
    </border>
    <border>
      <left style="dashed">
        <color theme="9" tint="-0.249977111117893"/>
      </left>
      <right style="dashed">
        <color theme="9" tint="-0.249977111117893"/>
      </right>
      <top/>
      <bottom style="dashed">
        <color theme="9" tint="-0.249977111117893"/>
      </bottom>
      <diagonal/>
    </border>
    <border>
      <left style="dashed">
        <color theme="9" tint="-0.24994659260841701"/>
      </left>
      <right style="dashed">
        <color theme="9" tint="-0.24994659260841701"/>
      </right>
      <top/>
      <bottom style="dashed">
        <color theme="9" tint="-0.249977111117893"/>
      </bottom>
      <diagonal/>
    </border>
    <border>
      <left style="dashed">
        <color theme="9" tint="-0.249977111117893"/>
      </left>
      <right style="dashed">
        <color theme="9" tint="-0.24994659260841701"/>
      </right>
      <top/>
      <bottom style="dashed">
        <color theme="9" tint="-0.249977111117893"/>
      </bottom>
      <diagonal/>
    </border>
    <border>
      <left style="dashed">
        <color theme="9" tint="-0.24994659260841701"/>
      </left>
      <right style="dashed">
        <color theme="9" tint="-0.249977111117893"/>
      </right>
      <top/>
      <bottom style="dashed">
        <color theme="9" tint="-0.249977111117893"/>
      </bottom>
      <diagonal/>
    </border>
    <border>
      <left/>
      <right/>
      <top/>
      <bottom style="dashed">
        <color theme="9" tint="-0.249977111117893"/>
      </bottom>
      <diagonal/>
    </border>
    <border>
      <left/>
      <right style="dashed">
        <color theme="9" tint="-0.249977111117893"/>
      </right>
      <top style="dashed">
        <color theme="9" tint="-0.249977111117893"/>
      </top>
      <bottom/>
      <diagonal/>
    </border>
    <border>
      <left/>
      <right style="dashed">
        <color theme="9" tint="-0.249977111117893"/>
      </right>
      <top/>
      <bottom/>
      <diagonal/>
    </border>
    <border>
      <left/>
      <right style="dashed">
        <color theme="9" tint="-0.249977111117893"/>
      </right>
      <top style="dashed">
        <color theme="9" tint="-0.249977111117893"/>
      </top>
      <bottom style="dashed">
        <color theme="9" tint="-0.249977111117893"/>
      </bottom>
      <diagonal/>
    </border>
    <border>
      <left style="dashed">
        <color theme="9" tint="-0.249977111117893"/>
      </left>
      <right style="dotted">
        <color theme="9" tint="-0.249977111117893"/>
      </right>
      <top/>
      <bottom style="dashed">
        <color theme="9" tint="-0.249977111117893"/>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dashed">
        <color theme="9" tint="-0.24994659260841701"/>
      </right>
      <top/>
      <bottom style="dashed">
        <color theme="9" tint="-0.249977111117893"/>
      </bottom>
      <diagonal/>
    </border>
    <border>
      <left style="dashed">
        <color theme="9" tint="-0.249977111117893"/>
      </left>
      <right style="dashed">
        <color theme="9" tint="-0.249977111117893"/>
      </right>
      <top style="dashed">
        <color theme="9" tint="-0.24994659260841701"/>
      </top>
      <bottom style="dashed">
        <color theme="9" tint="-0.249977111117893"/>
      </bottom>
      <diagonal/>
    </border>
    <border>
      <left style="dashed">
        <color theme="9" tint="-0.24994659260841701"/>
      </left>
      <right/>
      <top style="dashed">
        <color theme="9" tint="-0.24994659260841701"/>
      </top>
      <bottom style="dashed">
        <color theme="9" tint="-0.249977111117893"/>
      </bottom>
      <diagonal/>
    </border>
    <border>
      <left/>
      <right/>
      <top style="dashed">
        <color theme="9" tint="-0.24994659260841701"/>
      </top>
      <bottom style="dashed">
        <color theme="9" tint="-0.249977111117893"/>
      </bottom>
      <diagonal/>
    </border>
    <border>
      <left style="dashed">
        <color theme="9" tint="-0.24994659260841701"/>
      </left>
      <right style="dashed">
        <color theme="9" tint="-0.249977111117893"/>
      </right>
      <top/>
      <bottom/>
      <diagonal/>
    </border>
    <border>
      <left style="dashed">
        <color theme="9" tint="-0.249977111117893"/>
      </left>
      <right style="dashed">
        <color theme="9" tint="-0.24994659260841701"/>
      </right>
      <top/>
      <bottom/>
      <diagonal/>
    </border>
    <border>
      <left style="dashed">
        <color theme="9" tint="-0.249977111117893"/>
      </left>
      <right style="dashed">
        <color theme="9" tint="-0.249977111117893"/>
      </right>
      <top/>
      <bottom style="dashed">
        <color theme="9" tint="-0.24994659260841701"/>
      </bottom>
      <diagonal/>
    </border>
    <border>
      <left/>
      <right style="dashed">
        <color theme="9" tint="-0.249977111117893"/>
      </right>
      <top/>
      <bottom style="dashed">
        <color theme="9" tint="-0.249977111117893"/>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indexed="64"/>
      </right>
      <top style="dashed">
        <color theme="9" tint="-0.24994659260841701"/>
      </top>
      <bottom style="dashed">
        <color theme="9" tint="-0.24994659260841701"/>
      </bottom>
      <diagonal/>
    </border>
    <border>
      <left style="thin">
        <color indexed="64"/>
      </left>
      <right/>
      <top style="dashed">
        <color theme="9" tint="-0.24994659260841701"/>
      </top>
      <bottom/>
      <diagonal/>
    </border>
    <border>
      <left style="thin">
        <color indexed="64"/>
      </left>
      <right/>
      <top/>
      <bottom style="dashed">
        <color theme="9" tint="-0.24994659260841701"/>
      </bottom>
      <diagonal/>
    </border>
    <border>
      <left/>
      <right style="dotted">
        <color rgb="FFF79646"/>
      </right>
      <top style="dotted">
        <color rgb="FFF79646"/>
      </top>
      <bottom style="dotted">
        <color rgb="FFF79646"/>
      </bottom>
      <diagonal/>
    </border>
    <border>
      <left/>
      <right style="dotted">
        <color rgb="FFF79646"/>
      </right>
      <top/>
      <bottom style="dotted">
        <color rgb="FFF79646"/>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9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164" fontId="1" fillId="0" borderId="2" xfId="1" applyNumberFormat="1"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164" fontId="1" fillId="9" borderId="2" xfId="1" applyNumberFormat="1" applyFont="1" applyFill="1" applyBorder="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3" fillId="13" borderId="19" xfId="0" applyFont="1" applyFill="1" applyBorder="1" applyAlignment="1" applyProtection="1">
      <alignment horizontal="center" wrapText="1" readingOrder="1"/>
      <protection hidden="1"/>
    </xf>
    <xf numFmtId="0" fontId="0" fillId="3" borderId="0" xfId="0" applyFill="1"/>
    <xf numFmtId="0" fontId="48" fillId="3" borderId="50" xfId="2" applyFont="1" applyFill="1" applyBorder="1" applyProtection="1"/>
    <xf numFmtId="0" fontId="48" fillId="3" borderId="51" xfId="2" applyFont="1" applyFill="1" applyBorder="1" applyProtection="1"/>
    <xf numFmtId="0" fontId="48" fillId="3" borderId="52"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42" xfId="0" applyNumberFormat="1" applyFont="1" applyFill="1" applyBorder="1" applyAlignment="1">
      <alignment horizontal="center" vertical="center" wrapText="1" readingOrder="1"/>
    </xf>
    <xf numFmtId="0" fontId="36" fillId="3" borderId="32" xfId="0" applyFont="1" applyFill="1" applyBorder="1" applyAlignment="1">
      <alignment horizontal="center" vertical="center" wrapText="1" readingOrder="1"/>
    </xf>
    <xf numFmtId="0" fontId="37" fillId="3" borderId="32" xfId="0" applyFont="1" applyFill="1" applyBorder="1" applyAlignment="1">
      <alignment horizontal="justify" vertical="center" wrapText="1" readingOrder="1"/>
    </xf>
    <xf numFmtId="9" fontId="36" fillId="3" borderId="37" xfId="0" applyNumberFormat="1"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7" fillId="3" borderId="39" xfId="0" applyFont="1" applyFill="1" applyBorder="1" applyAlignment="1">
      <alignment horizontal="justify" vertical="center" wrapText="1" readingOrder="1"/>
    </xf>
    <xf numFmtId="0" fontId="37" fillId="3" borderId="40" xfId="0" applyFont="1" applyFill="1" applyBorder="1" applyAlignment="1">
      <alignment horizontal="center" vertical="center" wrapText="1" readingOrder="1"/>
    </xf>
    <xf numFmtId="0" fontId="45" fillId="3" borderId="0" xfId="0" applyFont="1" applyFill="1"/>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1" fillId="0" borderId="5" xfId="0" applyFont="1" applyBorder="1" applyAlignment="1" applyProtection="1">
      <alignment vertical="center"/>
      <protection locked="0"/>
    </xf>
    <xf numFmtId="0" fontId="4" fillId="0" borderId="5" xfId="0" applyFont="1" applyFill="1" applyBorder="1" applyAlignment="1" applyProtection="1">
      <alignment vertical="center" wrapText="1"/>
      <protection hidden="1"/>
    </xf>
    <xf numFmtId="9" fontId="1" fillId="0" borderId="5" xfId="0" applyNumberFormat="1" applyFont="1" applyBorder="1" applyAlignment="1" applyProtection="1">
      <alignment vertical="center" wrapText="1"/>
      <protection hidden="1"/>
    </xf>
    <xf numFmtId="9" fontId="1" fillId="0" borderId="5" xfId="0" applyNumberFormat="1" applyFont="1" applyBorder="1" applyAlignment="1" applyProtection="1">
      <alignment vertical="center" wrapText="1"/>
      <protection locked="0"/>
    </xf>
    <xf numFmtId="0" fontId="4" fillId="0" borderId="5" xfId="0" applyFont="1" applyBorder="1" applyAlignment="1" applyProtection="1">
      <alignment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1" fillId="0" borderId="0" xfId="0" applyFont="1" applyBorder="1"/>
    <xf numFmtId="0" fontId="1" fillId="0" borderId="7" xfId="0" applyFont="1" applyBorder="1" applyAlignment="1">
      <alignment horizontal="center" vertical="center"/>
    </xf>
    <xf numFmtId="0" fontId="1" fillId="0" borderId="84" xfId="0" applyFont="1" applyBorder="1"/>
    <xf numFmtId="0" fontId="1" fillId="0" borderId="79" xfId="0" applyFont="1" applyBorder="1"/>
    <xf numFmtId="0" fontId="1" fillId="0" borderId="85" xfId="0" applyFont="1" applyBorder="1"/>
    <xf numFmtId="0" fontId="1" fillId="0" borderId="75" xfId="0" applyFont="1" applyBorder="1"/>
    <xf numFmtId="0" fontId="1" fillId="0" borderId="86" xfId="0" applyFont="1" applyBorder="1"/>
    <xf numFmtId="0" fontId="1" fillId="0" borderId="87" xfId="0" applyFont="1" applyBorder="1"/>
    <xf numFmtId="0" fontId="58" fillId="2" borderId="2" xfId="0" applyFont="1" applyFill="1" applyBorder="1" applyAlignment="1">
      <alignment horizontal="center" vertical="center" textRotation="90"/>
    </xf>
    <xf numFmtId="0" fontId="59" fillId="0" borderId="2" xfId="0" applyFont="1" applyBorder="1" applyAlignment="1">
      <alignment horizontal="center" vertical="center"/>
    </xf>
    <xf numFmtId="0" fontId="59" fillId="0" borderId="2" xfId="0" applyFont="1" applyBorder="1" applyAlignment="1">
      <alignment horizontal="justify" vertical="center" wrapText="1"/>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58"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58"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9" fontId="59" fillId="0" borderId="8" xfId="0" applyNumberFormat="1" applyFont="1" applyBorder="1" applyAlignment="1" applyProtection="1">
      <alignment horizontal="center" vertical="center" wrapText="1"/>
      <protection hidden="1"/>
    </xf>
    <xf numFmtId="164" fontId="59" fillId="0" borderId="4" xfId="0" applyNumberFormat="1" applyFont="1" applyBorder="1" applyAlignment="1" applyProtection="1">
      <alignment horizontal="center" vertical="center"/>
      <protection hidden="1"/>
    </xf>
    <xf numFmtId="0" fontId="59" fillId="0" borderId="2" xfId="0" applyFont="1" applyBorder="1" applyAlignment="1" applyProtection="1">
      <alignment horizontal="center" vertical="center"/>
    </xf>
    <xf numFmtId="0" fontId="58" fillId="2" borderId="2" xfId="0" applyFont="1" applyFill="1" applyBorder="1" applyAlignment="1">
      <alignment horizontal="center" vertical="center" wrapText="1"/>
    </xf>
    <xf numFmtId="0" fontId="58" fillId="16" borderId="2" xfId="0" applyFont="1" applyFill="1" applyBorder="1" applyAlignment="1">
      <alignment horizontal="center" vertical="center" textRotation="90" wrapText="1"/>
    </xf>
    <xf numFmtId="0" fontId="58" fillId="17" borderId="2" xfId="0" applyFont="1" applyFill="1" applyBorder="1" applyAlignment="1">
      <alignment horizontal="center" vertical="center" textRotation="90" wrapText="1"/>
    </xf>
    <xf numFmtId="0" fontId="58" fillId="18" borderId="2" xfId="0" applyFont="1" applyFill="1" applyBorder="1" applyAlignment="1">
      <alignment horizontal="center" vertical="center" textRotation="90" wrapText="1"/>
    </xf>
    <xf numFmtId="0" fontId="58" fillId="19" borderId="2" xfId="0" applyFont="1" applyFill="1" applyBorder="1" applyAlignment="1">
      <alignment horizontal="center" vertical="center" textRotation="90" wrapText="1"/>
    </xf>
    <xf numFmtId="0" fontId="58" fillId="20" borderId="2" xfId="0" applyFont="1" applyFill="1" applyBorder="1" applyAlignment="1">
      <alignment horizontal="center" vertical="center" textRotation="90" wrapText="1"/>
    </xf>
    <xf numFmtId="0" fontId="59" fillId="0" borderId="4" xfId="0" applyFont="1" applyBorder="1" applyAlignment="1">
      <alignment vertical="center" wrapText="1"/>
    </xf>
    <xf numFmtId="14" fontId="59" fillId="0" borderId="4" xfId="0" applyNumberFormat="1" applyFont="1" applyBorder="1" applyAlignment="1">
      <alignment vertical="center" wrapText="1"/>
    </xf>
    <xf numFmtId="0" fontId="59" fillId="0" borderId="4" xfId="0" applyFont="1" applyBorder="1" applyAlignment="1" applyProtection="1">
      <alignment vertical="center" wrapText="1"/>
      <protection locked="0"/>
    </xf>
    <xf numFmtId="0" fontId="59" fillId="0" borderId="4" xfId="0" applyFont="1" applyBorder="1" applyAlignment="1" applyProtection="1">
      <alignment vertical="center"/>
      <protection locked="0"/>
    </xf>
    <xf numFmtId="0" fontId="59" fillId="0" borderId="2" xfId="0" applyFont="1" applyBorder="1" applyAlignment="1" applyProtection="1">
      <alignment horizontal="center" vertical="center" wrapText="1"/>
      <protection hidden="1"/>
    </xf>
    <xf numFmtId="17" fontId="59" fillId="0" borderId="4" xfId="0" applyNumberFormat="1" applyFont="1" applyBorder="1" applyAlignment="1">
      <alignment horizontal="center" vertical="center" wrapText="1"/>
    </xf>
    <xf numFmtId="0" fontId="68" fillId="0" borderId="0" xfId="0" applyFont="1"/>
    <xf numFmtId="0" fontId="36" fillId="21" borderId="1" xfId="0" applyFont="1" applyFill="1" applyBorder="1" applyAlignment="1">
      <alignment horizontal="center" vertical="center" wrapText="1"/>
    </xf>
    <xf numFmtId="0" fontId="37" fillId="0" borderId="107" xfId="0" applyFont="1" applyBorder="1" applyAlignment="1">
      <alignment horizontal="justify" vertical="center" wrapText="1"/>
    </xf>
    <xf numFmtId="0" fontId="36" fillId="21" borderId="11" xfId="0" applyFont="1" applyFill="1" applyBorder="1" applyAlignment="1">
      <alignment horizontal="center" vertical="center" wrapText="1"/>
    </xf>
    <xf numFmtId="0" fontId="37" fillId="0" borderId="108" xfId="0" applyFont="1" applyBorder="1" applyAlignment="1">
      <alignment horizontal="justify" vertical="center" wrapText="1"/>
    </xf>
    <xf numFmtId="0" fontId="6" fillId="0" borderId="0" xfId="0" applyFont="1"/>
    <xf numFmtId="0" fontId="49" fillId="14" borderId="47" xfId="2" applyFont="1" applyFill="1" applyBorder="1" applyAlignment="1" applyProtection="1">
      <alignment horizontal="center"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7"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50" fillId="3" borderId="50" xfId="2" quotePrefix="1" applyFont="1" applyFill="1" applyBorder="1" applyAlignment="1" applyProtection="1">
      <alignment horizontal="left" vertical="top" wrapText="1"/>
    </xf>
    <xf numFmtId="0" fontId="51"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3" xfId="3" applyFont="1" applyFill="1" applyBorder="1" applyAlignment="1" applyProtection="1">
      <alignment horizontal="center" vertical="center" wrapText="1"/>
    </xf>
    <xf numFmtId="0" fontId="53" fillId="14" borderId="54" xfId="3" applyFont="1" applyFill="1" applyBorder="1" applyAlignment="1" applyProtection="1">
      <alignment horizontal="center" vertical="center" wrapText="1"/>
    </xf>
    <xf numFmtId="0" fontId="53" fillId="14" borderId="55" xfId="2" applyFont="1" applyFill="1" applyBorder="1" applyAlignment="1" applyProtection="1">
      <alignment horizontal="center" vertical="center"/>
    </xf>
    <xf numFmtId="0" fontId="53" fillId="14" borderId="56" xfId="2" applyFont="1" applyFill="1" applyBorder="1" applyAlignment="1" applyProtection="1">
      <alignment horizontal="center" vertical="center"/>
    </xf>
    <xf numFmtId="0" fontId="2" fillId="3" borderId="67" xfId="2" quotePrefix="1" applyFont="1" applyFill="1" applyBorder="1" applyAlignment="1" applyProtection="1">
      <alignment horizontal="justify" vertical="center" wrapText="1"/>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4" fillId="3" borderId="59" xfId="2" applyFont="1" applyFill="1" applyBorder="1" applyAlignment="1" applyProtection="1">
      <alignment horizontal="justify" vertical="center" wrapText="1"/>
    </xf>
    <xf numFmtId="0" fontId="54" fillId="3" borderId="60" xfId="2" applyFont="1" applyFill="1" applyBorder="1" applyAlignment="1" applyProtection="1">
      <alignment horizontal="justify" vertical="center" wrapText="1"/>
    </xf>
    <xf numFmtId="0" fontId="53" fillId="3" borderId="61" xfId="0" applyFont="1" applyFill="1" applyBorder="1" applyAlignment="1" applyProtection="1">
      <alignment horizontal="left" vertical="center" wrapText="1"/>
    </xf>
    <xf numFmtId="0" fontId="53" fillId="3" borderId="62" xfId="0" applyFont="1" applyFill="1" applyBorder="1" applyAlignment="1" applyProtection="1">
      <alignment horizontal="left" vertical="center" wrapText="1"/>
    </xf>
    <xf numFmtId="0" fontId="54" fillId="3" borderId="63" xfId="2" applyFont="1" applyFill="1" applyBorder="1" applyAlignment="1" applyProtection="1">
      <alignment horizontal="justify" vertical="center" wrapText="1"/>
    </xf>
    <xf numFmtId="0" fontId="54" fillId="3" borderId="64"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0" xfId="0" applyFont="1" applyFill="1" applyBorder="1" applyAlignment="1" applyProtection="1">
      <alignment horizontal="left"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4" fillId="3" borderId="65" xfId="0" applyFont="1" applyFill="1" applyBorder="1" applyAlignment="1" applyProtection="1">
      <alignment horizontal="justify" vertical="center" wrapText="1"/>
    </xf>
    <xf numFmtId="0" fontId="54" fillId="3" borderId="66" xfId="0" applyFont="1" applyFill="1" applyBorder="1" applyAlignment="1" applyProtection="1">
      <alignment horizontal="justify"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57" fillId="3" borderId="88" xfId="0" applyFont="1" applyFill="1" applyBorder="1" applyAlignment="1">
      <alignment horizontal="center" vertical="center"/>
    </xf>
    <xf numFmtId="0" fontId="57" fillId="3" borderId="89" xfId="0" applyFont="1" applyFill="1" applyBorder="1" applyAlignment="1">
      <alignment horizontal="center" vertical="center"/>
    </xf>
    <xf numFmtId="0" fontId="57" fillId="3" borderId="90" xfId="0" applyFont="1" applyFill="1" applyBorder="1" applyAlignment="1">
      <alignment horizontal="center" vertical="center"/>
    </xf>
    <xf numFmtId="0" fontId="57" fillId="3" borderId="91"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92" xfId="0" applyFont="1" applyFill="1" applyBorder="1" applyAlignment="1">
      <alignment horizontal="center" vertical="center"/>
    </xf>
    <xf numFmtId="0" fontId="60" fillId="3" borderId="101" xfId="0" applyFont="1" applyFill="1" applyBorder="1" applyAlignment="1">
      <alignment horizontal="right" vertical="center"/>
    </xf>
    <xf numFmtId="0" fontId="60" fillId="3" borderId="102" xfId="0" applyFont="1" applyFill="1" applyBorder="1" applyAlignment="1">
      <alignment horizontal="right" vertical="center"/>
    </xf>
    <xf numFmtId="0" fontId="60" fillId="3" borderId="103" xfId="0" applyFont="1" applyFill="1" applyBorder="1" applyAlignment="1">
      <alignment horizontal="right" vertical="center"/>
    </xf>
    <xf numFmtId="0" fontId="59" fillId="0" borderId="4"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8" fillId="2" borderId="6" xfId="0" applyFont="1" applyFill="1" applyBorder="1" applyAlignment="1">
      <alignment horizontal="center" vertical="center" wrapText="1"/>
    </xf>
    <xf numFmtId="0" fontId="58" fillId="2" borderId="10" xfId="0" applyFont="1" applyFill="1" applyBorder="1" applyAlignment="1">
      <alignment horizontal="center" vertical="center" wrapText="1"/>
    </xf>
    <xf numFmtId="0" fontId="58" fillId="2" borderId="104" xfId="0" applyFont="1" applyFill="1" applyBorder="1" applyAlignment="1">
      <alignment horizontal="center" vertical="center" wrapText="1"/>
    </xf>
    <xf numFmtId="0" fontId="58" fillId="2" borderId="83"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2" borderId="30" xfId="0" applyFont="1" applyFill="1" applyBorder="1" applyAlignment="1">
      <alignment horizontal="center" vertical="center" wrapText="1"/>
    </xf>
    <xf numFmtId="0" fontId="58" fillId="2" borderId="31" xfId="0" applyFont="1" applyFill="1" applyBorder="1" applyAlignment="1">
      <alignment horizontal="center" vertical="center" wrapText="1"/>
    </xf>
    <xf numFmtId="0" fontId="58" fillId="2" borderId="105"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58" fillId="2" borderId="106" xfId="0" applyFont="1" applyFill="1" applyBorder="1" applyAlignment="1">
      <alignment horizontal="center" vertical="center" wrapText="1"/>
    </xf>
    <xf numFmtId="0" fontId="58" fillId="3" borderId="76" xfId="0" applyFont="1" applyFill="1" applyBorder="1" applyAlignment="1">
      <alignment horizontal="center" vertical="center" textRotation="90"/>
    </xf>
    <xf numFmtId="0" fontId="58" fillId="3" borderId="77" xfId="0" applyFont="1" applyFill="1" applyBorder="1" applyAlignment="1">
      <alignment horizontal="center" vertical="center" textRotation="90"/>
    </xf>
    <xf numFmtId="0" fontId="58" fillId="3" borderId="79" xfId="0" applyFont="1" applyFill="1" applyBorder="1" applyAlignment="1">
      <alignment horizontal="center" vertical="center" textRotation="90" wrapText="1"/>
    </xf>
    <xf numFmtId="0" fontId="58" fillId="3" borderId="75" xfId="0" applyFont="1" applyFill="1" applyBorder="1" applyAlignment="1">
      <alignment horizontal="center" vertical="center" textRotation="90" wrapText="1"/>
    </xf>
    <xf numFmtId="0" fontId="58" fillId="3" borderId="75" xfId="0" applyFont="1" applyFill="1" applyBorder="1" applyAlignment="1">
      <alignment horizontal="center" vertical="center" textRotation="90"/>
    </xf>
    <xf numFmtId="0" fontId="58" fillId="3" borderId="79" xfId="0" applyFont="1" applyFill="1" applyBorder="1" applyAlignment="1">
      <alignment horizontal="center" vertical="center" textRotation="90"/>
    </xf>
    <xf numFmtId="0" fontId="1" fillId="0" borderId="88" xfId="0" applyFont="1" applyBorder="1" applyAlignment="1">
      <alignment horizontal="center"/>
    </xf>
    <xf numFmtId="0" fontId="1" fillId="0" borderId="89" xfId="0" applyFont="1" applyBorder="1" applyAlignment="1">
      <alignment horizontal="center"/>
    </xf>
    <xf numFmtId="0" fontId="1" fillId="0" borderId="90" xfId="0" applyFont="1" applyBorder="1" applyAlignment="1">
      <alignment horizontal="center"/>
    </xf>
    <xf numFmtId="0" fontId="1" fillId="0" borderId="91" xfId="0" applyFont="1" applyBorder="1" applyAlignment="1">
      <alignment horizontal="center"/>
    </xf>
    <xf numFmtId="0" fontId="1" fillId="0" borderId="0" xfId="0" applyFont="1" applyBorder="1" applyAlignment="1">
      <alignment horizontal="center"/>
    </xf>
    <xf numFmtId="0" fontId="1" fillId="0" borderId="92" xfId="0" applyFont="1" applyBorder="1" applyAlignment="1">
      <alignment horizontal="center"/>
    </xf>
    <xf numFmtId="0" fontId="58" fillId="2" borderId="77" xfId="0" applyFont="1" applyFill="1" applyBorder="1" applyAlignment="1">
      <alignment horizontal="center" vertical="center"/>
    </xf>
    <xf numFmtId="0" fontId="58" fillId="2" borderId="83" xfId="0" applyFont="1" applyFill="1" applyBorder="1" applyAlignment="1">
      <alignment horizontal="center" vertical="center"/>
    </xf>
    <xf numFmtId="0" fontId="58" fillId="2" borderId="100" xfId="0" applyFont="1" applyFill="1" applyBorder="1" applyAlignment="1">
      <alignment horizontal="center" vertical="center"/>
    </xf>
    <xf numFmtId="0" fontId="58" fillId="2" borderId="78" xfId="0" applyFont="1" applyFill="1" applyBorder="1" applyAlignment="1">
      <alignment horizontal="center" vertical="center" textRotation="90"/>
    </xf>
    <xf numFmtId="0" fontId="58" fillId="2" borderId="79" xfId="0" applyFont="1" applyFill="1" applyBorder="1" applyAlignment="1">
      <alignment horizontal="center" vertical="center" textRotation="90"/>
    </xf>
    <xf numFmtId="0" fontId="58" fillId="2" borderId="74" xfId="0" applyFont="1" applyFill="1" applyBorder="1" applyAlignment="1">
      <alignment horizontal="center" vertical="center" textRotation="90"/>
    </xf>
    <xf numFmtId="0" fontId="58" fillId="2" borderId="93" xfId="0" applyFont="1" applyFill="1" applyBorder="1" applyAlignment="1">
      <alignment horizontal="center" vertical="center" textRotation="90"/>
    </xf>
    <xf numFmtId="0" fontId="58" fillId="2" borderId="97" xfId="0" applyFont="1" applyFill="1" applyBorder="1" applyAlignment="1">
      <alignment horizontal="center" vertical="center" textRotation="90"/>
    </xf>
    <xf numFmtId="0" fontId="58" fillId="2" borderId="82" xfId="0" applyFont="1" applyFill="1" applyBorder="1" applyAlignment="1">
      <alignment horizontal="center" vertical="center" textRotation="90"/>
    </xf>
    <xf numFmtId="0" fontId="58" fillId="2" borderId="98" xfId="0" applyFont="1" applyFill="1" applyBorder="1" applyAlignment="1">
      <alignment horizontal="center" vertical="center" textRotation="90"/>
    </xf>
    <xf numFmtId="0" fontId="58" fillId="2" borderId="81" xfId="0" applyFont="1" applyFill="1" applyBorder="1" applyAlignment="1">
      <alignment horizontal="center" vertical="center" textRotation="90"/>
    </xf>
    <xf numFmtId="0" fontId="59" fillId="0" borderId="4" xfId="0" applyFont="1" applyBorder="1" applyAlignment="1">
      <alignment horizontal="center" vertical="center" wrapText="1"/>
    </xf>
    <xf numFmtId="0" fontId="59" fillId="0" borderId="5" xfId="0" applyFont="1" applyBorder="1" applyAlignment="1">
      <alignment horizontal="center" vertical="center" wrapText="1"/>
    </xf>
    <xf numFmtId="0" fontId="59" fillId="0" borderId="29" xfId="0" applyFont="1" applyBorder="1" applyAlignment="1">
      <alignment horizontal="center" vertical="center"/>
    </xf>
    <xf numFmtId="0" fontId="59" fillId="0" borderId="31" xfId="0" applyFont="1" applyBorder="1" applyAlignment="1">
      <alignment horizontal="center" vertical="center"/>
    </xf>
    <xf numFmtId="0" fontId="59" fillId="0" borderId="8" xfId="0" applyFont="1" applyBorder="1" applyAlignment="1" applyProtection="1">
      <alignment horizontal="center" vertical="center"/>
      <protection locked="0"/>
    </xf>
    <xf numFmtId="0" fontId="59" fillId="0" borderId="8" xfId="0" applyFont="1" applyBorder="1" applyAlignment="1">
      <alignment horizontal="center" vertical="center" wrapText="1"/>
    </xf>
    <xf numFmtId="0" fontId="59" fillId="0" borderId="74" xfId="0" applyFont="1" applyBorder="1" applyAlignment="1">
      <alignment horizontal="center" vertical="center"/>
    </xf>
    <xf numFmtId="0" fontId="59" fillId="0" borderId="8"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8" fillId="0" borderId="4"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0" fontId="58" fillId="0" borderId="4" xfId="0" applyFont="1" applyFill="1" applyBorder="1" applyAlignment="1" applyProtection="1">
      <alignment horizontal="center" vertical="center" wrapText="1"/>
      <protection hidden="1"/>
    </xf>
    <xf numFmtId="0" fontId="58" fillId="0" borderId="5" xfId="0" applyFont="1" applyFill="1" applyBorder="1" applyAlignment="1" applyProtection="1">
      <alignment horizontal="center" vertical="center" wrapText="1"/>
      <protection hidden="1"/>
    </xf>
    <xf numFmtId="9" fontId="59" fillId="0" borderId="4" xfId="0" applyNumberFormat="1" applyFont="1" applyBorder="1" applyAlignment="1" applyProtection="1">
      <alignment horizontal="center" vertical="center" wrapText="1"/>
      <protection hidden="1"/>
    </xf>
    <xf numFmtId="9" fontId="59" fillId="0" borderId="5" xfId="0" applyNumberFormat="1" applyFont="1" applyBorder="1" applyAlignment="1" applyProtection="1">
      <alignment horizontal="center" vertical="center" wrapText="1"/>
      <protection hidden="1"/>
    </xf>
    <xf numFmtId="9" fontId="59" fillId="0" borderId="8" xfId="0" applyNumberFormat="1" applyFont="1" applyBorder="1" applyAlignment="1" applyProtection="1">
      <alignment horizontal="center" vertical="center" wrapText="1"/>
      <protection locked="0"/>
    </xf>
    <xf numFmtId="9" fontId="59" fillId="0" borderId="8" xfId="0" applyNumberFormat="1" applyFont="1" applyBorder="1" applyAlignment="1" applyProtection="1">
      <alignment horizontal="center" vertical="center" wrapText="1"/>
      <protection hidden="1"/>
    </xf>
    <xf numFmtId="0" fontId="58" fillId="2" borderId="4"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58" fillId="2" borderId="2" xfId="0" applyFont="1" applyFill="1" applyBorder="1" applyAlignment="1">
      <alignment horizontal="center" vertical="center" textRotation="90" wrapText="1"/>
    </xf>
    <xf numFmtId="9" fontId="59" fillId="0" borderId="4"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58" fillId="2" borderId="8" xfId="0" applyFont="1" applyFill="1" applyBorder="1" applyAlignment="1">
      <alignment horizontal="center" vertical="center" textRotation="90"/>
    </xf>
    <xf numFmtId="0" fontId="58" fillId="2" borderId="80" xfId="0" applyFont="1" applyFill="1" applyBorder="1" applyAlignment="1">
      <alignment horizontal="center" vertical="center" textRotation="90"/>
    </xf>
    <xf numFmtId="0" fontId="58" fillId="2" borderId="0" xfId="0" applyFont="1" applyFill="1" applyBorder="1" applyAlignment="1">
      <alignment horizontal="center" vertical="center" wrapText="1"/>
    </xf>
    <xf numFmtId="0" fontId="58" fillId="2" borderId="99" xfId="0" applyFont="1" applyFill="1" applyBorder="1" applyAlignment="1">
      <alignment horizontal="center" vertical="center" wrapText="1"/>
    </xf>
    <xf numFmtId="0" fontId="58" fillId="2" borderId="94" xfId="0" applyFont="1" applyFill="1" applyBorder="1" applyAlignment="1">
      <alignment horizontal="center" vertical="center" wrapText="1"/>
    </xf>
    <xf numFmtId="0" fontId="58" fillId="2" borderId="96" xfId="0" applyFont="1" applyFill="1" applyBorder="1" applyAlignment="1">
      <alignment horizontal="center" vertical="center" wrapText="1"/>
    </xf>
    <xf numFmtId="0" fontId="58" fillId="2" borderId="4" xfId="0" applyFont="1" applyFill="1" applyBorder="1" applyAlignment="1">
      <alignment horizontal="center" vertical="center" textRotation="90" wrapText="1"/>
    </xf>
    <xf numFmtId="0" fontId="58" fillId="2" borderId="5" xfId="0" applyFont="1" applyFill="1" applyBorder="1" applyAlignment="1">
      <alignment horizontal="center" vertical="center" textRotation="90" wrapText="1"/>
    </xf>
    <xf numFmtId="0" fontId="58" fillId="2" borderId="3" xfId="0" applyFont="1" applyFill="1" applyBorder="1" applyAlignment="1">
      <alignment horizontal="center" vertical="center"/>
    </xf>
    <xf numFmtId="0" fontId="58" fillId="2" borderId="95" xfId="0" applyFont="1" applyFill="1" applyBorder="1" applyAlignment="1">
      <alignment horizontal="center" vertical="center"/>
    </xf>
    <xf numFmtId="0" fontId="58" fillId="2" borderId="74" xfId="0" applyFont="1" applyFill="1" applyBorder="1" applyAlignment="1">
      <alignment horizontal="center" vertical="center" wrapText="1"/>
    </xf>
    <xf numFmtId="0" fontId="58" fillId="2" borderId="9" xfId="0" applyFont="1" applyFill="1" applyBorder="1" applyAlignment="1">
      <alignment horizontal="center" vertical="center"/>
    </xf>
    <xf numFmtId="0" fontId="58" fillId="2" borderId="9" xfId="0" applyFont="1" applyFill="1" applyBorder="1" applyAlignment="1">
      <alignment horizontal="center" vertical="center" wrapText="1"/>
    </xf>
    <xf numFmtId="0" fontId="1" fillId="0" borderId="29"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58" fillId="2" borderId="30" xfId="0" applyFont="1" applyFill="1" applyBorder="1" applyAlignment="1">
      <alignment horizontal="center" vertical="center"/>
    </xf>
    <xf numFmtId="0" fontId="58" fillId="2" borderId="31"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0" borderId="0" xfId="0" applyFont="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17" fillId="0" borderId="19"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wrapText="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1" fillId="11" borderId="25" xfId="0" applyFont="1" applyFill="1" applyBorder="1" applyAlignment="1">
      <alignment horizontal="center" vertical="center" wrapText="1" readingOrder="1"/>
    </xf>
    <xf numFmtId="0" fontId="41" fillId="11" borderId="26" xfId="0" applyFont="1" applyFill="1" applyBorder="1" applyAlignment="1">
      <alignment horizontal="center" vertical="center" wrapText="1" readingOrder="1"/>
    </xf>
    <xf numFmtId="0" fontId="41" fillId="11" borderId="27" xfId="0" applyFont="1" applyFill="1" applyBorder="1" applyAlignment="1">
      <alignment horizontal="center" vertical="center" wrapText="1" readingOrder="1"/>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1" fillId="12" borderId="25" xfId="0" applyFont="1" applyFill="1" applyBorder="1" applyAlignment="1">
      <alignment horizontal="center" vertical="center" wrapText="1" readingOrder="1"/>
    </xf>
    <xf numFmtId="0" fontId="41" fillId="12" borderId="26" xfId="0" applyFont="1" applyFill="1" applyBorder="1" applyAlignment="1">
      <alignment horizontal="center" vertical="center" wrapText="1" readingOrder="1"/>
    </xf>
    <xf numFmtId="0" fontId="41" fillId="12" borderId="27"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5" borderId="25" xfId="0" applyFont="1" applyFill="1" applyBorder="1" applyAlignment="1">
      <alignment horizontal="center" vertical="center" wrapText="1" readingOrder="1"/>
    </xf>
    <xf numFmtId="0" fontId="41" fillId="5" borderId="26" xfId="0" applyFont="1" applyFill="1" applyBorder="1" applyAlignment="1">
      <alignment horizontal="center" vertical="center" wrapText="1" readingOrder="1"/>
    </xf>
    <xf numFmtId="0" fontId="41" fillId="5" borderId="27"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1" fillId="13" borderId="25" xfId="0" applyFont="1" applyFill="1" applyBorder="1" applyAlignment="1">
      <alignment horizontal="center" vertical="center" wrapText="1" readingOrder="1"/>
    </xf>
    <xf numFmtId="0" fontId="41" fillId="13" borderId="26" xfId="0" applyFont="1" applyFill="1" applyBorder="1" applyAlignment="1">
      <alignment horizontal="center" vertical="center" wrapText="1" readingOrder="1"/>
    </xf>
    <xf numFmtId="0" fontId="41" fillId="13" borderId="27"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3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9" fillId="15" borderId="46"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3" xfId="0" applyFont="1" applyFill="1" applyBorder="1" applyAlignment="1">
      <alignment horizontal="center" vertical="center" wrapText="1" readingOrder="1"/>
    </xf>
    <xf numFmtId="0" fontId="36" fillId="15" borderId="44" xfId="0" applyFont="1" applyFill="1" applyBorder="1" applyAlignment="1">
      <alignment horizontal="center" vertical="center" wrapText="1" readingOrder="1"/>
    </xf>
    <xf numFmtId="0" fontId="36" fillId="3" borderId="41" xfId="0" applyFont="1" applyFill="1" applyBorder="1" applyAlignment="1">
      <alignment horizontal="center" vertical="center" wrapText="1" readingOrder="1"/>
    </xf>
    <xf numFmtId="0" fontId="36" fillId="3" borderId="36"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2"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60" fillId="3" borderId="88" xfId="0" applyFont="1" applyFill="1" applyBorder="1" applyAlignment="1">
      <alignment horizontal="right" vertical="center"/>
    </xf>
    <xf numFmtId="0" fontId="60" fillId="3" borderId="89" xfId="0" applyFont="1" applyFill="1" applyBorder="1" applyAlignment="1">
      <alignment horizontal="right" vertical="center"/>
    </xf>
    <xf numFmtId="0" fontId="60" fillId="3" borderId="90" xfId="0" applyFont="1" applyFill="1" applyBorder="1" applyAlignment="1">
      <alignment horizontal="right" vertical="center"/>
    </xf>
    <xf numFmtId="0" fontId="58" fillId="2" borderId="77" xfId="0" applyFont="1" applyFill="1" applyBorder="1" applyAlignment="1">
      <alignment horizontal="center" vertical="center" wrapText="1"/>
    </xf>
    <xf numFmtId="0" fontId="69" fillId="0" borderId="34" xfId="0" applyFont="1" applyBorder="1" applyAlignment="1">
      <alignment horizontal="left"/>
    </xf>
    <xf numFmtId="0" fontId="70" fillId="0" borderId="35" xfId="0" applyFont="1" applyBorder="1" applyAlignment="1">
      <alignment horizontal="left"/>
    </xf>
    <xf numFmtId="0" fontId="70" fillId="0" borderId="46" xfId="0" applyFont="1" applyBorder="1" applyAlignment="1">
      <alignment horizontal="left"/>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375911</xdr:colOff>
      <xdr:row>0</xdr:row>
      <xdr:rowOff>69065</xdr:rowOff>
    </xdr:from>
    <xdr:to>
      <xdr:col>6</xdr:col>
      <xdr:colOff>426358</xdr:colOff>
      <xdr:row>2</xdr:row>
      <xdr:rowOff>570484</xdr:rowOff>
    </xdr:to>
    <xdr:pic>
      <xdr:nvPicPr>
        <xdr:cNvPr id="2" name="Imagen 1">
          <a:extLst>
            <a:ext uri="{FF2B5EF4-FFF2-40B4-BE49-F238E27FC236}">
              <a16:creationId xmlns:a16="http://schemas.microsoft.com/office/drawing/2014/main" id="{DE7E61FE-71D9-7E45-89A4-F62732A081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0400" y="69065"/>
          <a:ext cx="2959901" cy="1713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esktop/LUISA%202021/PLANEACION/Copia%20de%201.%20Matriz_mapa_riesgos%20(000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2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58" dataDxfId="257">
  <autoFilter ref="B209:C219" xr:uid="{00000000-0009-0000-0100-000001000000}"/>
  <tableColumns count="2">
    <tableColumn id="1" xr3:uid="{00000000-0010-0000-0000-000001000000}" name="Criterios" dataDxfId="256"/>
    <tableColumn id="2" xr3:uid="{00000000-0010-0000-0000-000002000000}" name="Subcriterios" dataDxfId="25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8E69F-C34B-4542-9F03-B839FD7FFBEC}">
  <dimension ref="B3:K22"/>
  <sheetViews>
    <sheetView workbookViewId="0">
      <selection activeCell="G7" sqref="G7"/>
    </sheetView>
  </sheetViews>
  <sheetFormatPr baseColWidth="10" defaultRowHeight="15" x14ac:dyDescent="0.25"/>
  <sheetData>
    <row r="3" spans="2:11" x14ac:dyDescent="0.25">
      <c r="B3" t="s">
        <v>245</v>
      </c>
    </row>
    <row r="4" spans="2:11" x14ac:dyDescent="0.25">
      <c r="B4" t="s">
        <v>263</v>
      </c>
    </row>
    <row r="5" spans="2:11" x14ac:dyDescent="0.25">
      <c r="B5" t="s">
        <v>264</v>
      </c>
      <c r="K5" t="s">
        <v>265</v>
      </c>
    </row>
    <row r="6" spans="2:11" x14ac:dyDescent="0.25">
      <c r="B6" t="s">
        <v>248</v>
      </c>
      <c r="K6" t="s">
        <v>266</v>
      </c>
    </row>
    <row r="7" spans="2:11" x14ac:dyDescent="0.25">
      <c r="B7" t="s">
        <v>267</v>
      </c>
      <c r="K7" t="s">
        <v>268</v>
      </c>
    </row>
    <row r="8" spans="2:11" x14ac:dyDescent="0.25">
      <c r="B8" t="s">
        <v>250</v>
      </c>
      <c r="K8" t="s">
        <v>269</v>
      </c>
    </row>
    <row r="9" spans="2:11" x14ac:dyDescent="0.25">
      <c r="B9" t="s">
        <v>251</v>
      </c>
      <c r="K9" t="s">
        <v>270</v>
      </c>
    </row>
    <row r="10" spans="2:11" x14ac:dyDescent="0.25">
      <c r="B10" t="s">
        <v>271</v>
      </c>
      <c r="K10" t="s">
        <v>272</v>
      </c>
    </row>
    <row r="11" spans="2:11" x14ac:dyDescent="0.25">
      <c r="B11" t="s">
        <v>253</v>
      </c>
      <c r="K11" t="s">
        <v>273</v>
      </c>
    </row>
    <row r="12" spans="2:11" x14ac:dyDescent="0.25">
      <c r="B12" t="s">
        <v>274</v>
      </c>
      <c r="K12" t="s">
        <v>275</v>
      </c>
    </row>
    <row r="13" spans="2:11" x14ac:dyDescent="0.25">
      <c r="B13" t="s">
        <v>259</v>
      </c>
      <c r="K13" t="s">
        <v>276</v>
      </c>
    </row>
    <row r="14" spans="2:11" x14ac:dyDescent="0.25">
      <c r="B14" t="s">
        <v>277</v>
      </c>
      <c r="K14" t="s">
        <v>278</v>
      </c>
    </row>
    <row r="15" spans="2:11" x14ac:dyDescent="0.25">
      <c r="B15" t="s">
        <v>261</v>
      </c>
      <c r="K15" t="s">
        <v>279</v>
      </c>
    </row>
    <row r="16" spans="2:11" x14ac:dyDescent="0.25">
      <c r="B16" t="s">
        <v>280</v>
      </c>
      <c r="K16" t="s">
        <v>281</v>
      </c>
    </row>
    <row r="17" spans="2:11" x14ac:dyDescent="0.25">
      <c r="B17" t="s">
        <v>282</v>
      </c>
      <c r="K17" t="s">
        <v>283</v>
      </c>
    </row>
    <row r="18" spans="2:11" x14ac:dyDescent="0.25">
      <c r="B18" t="s">
        <v>284</v>
      </c>
      <c r="K18" t="s">
        <v>285</v>
      </c>
    </row>
    <row r="19" spans="2:11" x14ac:dyDescent="0.25">
      <c r="B19" t="s">
        <v>286</v>
      </c>
    </row>
    <row r="20" spans="2:11" x14ac:dyDescent="0.25">
      <c r="B20" t="s">
        <v>255</v>
      </c>
    </row>
    <row r="21" spans="2:11" x14ac:dyDescent="0.25">
      <c r="B21" t="s">
        <v>287</v>
      </c>
    </row>
    <row r="22" spans="2:11" x14ac:dyDescent="0.25">
      <c r="B22" t="s">
        <v>256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H16"/>
  <sheetViews>
    <sheetView topLeftCell="B1" workbookViewId="0">
      <selection activeCell="H6" sqref="H6"/>
    </sheetView>
  </sheetViews>
  <sheetFormatPr baseColWidth="10" defaultColWidth="14.28515625" defaultRowHeight="12.75" x14ac:dyDescent="0.2"/>
  <cols>
    <col min="1" max="2" width="14.28515625" style="100"/>
    <col min="3" max="3" width="17" style="100" customWidth="1"/>
    <col min="4" max="4" width="14.28515625" style="100"/>
    <col min="5" max="5" width="46" style="100" customWidth="1"/>
    <col min="6" max="16384" width="14.28515625" style="100"/>
  </cols>
  <sheetData>
    <row r="1" spans="2:8" ht="24" customHeight="1" thickBot="1" x14ac:dyDescent="0.25">
      <c r="B1" s="478" t="s">
        <v>76</v>
      </c>
      <c r="C1" s="479"/>
      <c r="D1" s="479"/>
      <c r="E1" s="479"/>
      <c r="F1" s="480"/>
    </row>
    <row r="2" spans="2:8" ht="16.5" thickBot="1" x14ac:dyDescent="0.3">
      <c r="B2" s="101"/>
      <c r="C2" s="101"/>
      <c r="D2" s="101"/>
      <c r="E2" s="101"/>
      <c r="F2" s="101"/>
    </row>
    <row r="3" spans="2:8" ht="16.5" thickBot="1" x14ac:dyDescent="0.25">
      <c r="B3" s="482" t="s">
        <v>62</v>
      </c>
      <c r="C3" s="483"/>
      <c r="D3" s="483"/>
      <c r="E3" s="113" t="s">
        <v>63</v>
      </c>
      <c r="F3" s="114" t="s">
        <v>64</v>
      </c>
    </row>
    <row r="4" spans="2:8" ht="31.5" x14ac:dyDescent="0.2">
      <c r="B4" s="484" t="s">
        <v>65</v>
      </c>
      <c r="C4" s="486" t="s">
        <v>13</v>
      </c>
      <c r="D4" s="102" t="s">
        <v>14</v>
      </c>
      <c r="E4" s="103" t="s">
        <v>66</v>
      </c>
      <c r="F4" s="104">
        <v>0.25</v>
      </c>
      <c r="H4" s="100" t="s">
        <v>4</v>
      </c>
    </row>
    <row r="5" spans="2:8" ht="47.25" x14ac:dyDescent="0.2">
      <c r="B5" s="485"/>
      <c r="C5" s="487"/>
      <c r="D5" s="105" t="s">
        <v>15</v>
      </c>
      <c r="E5" s="106" t="s">
        <v>67</v>
      </c>
      <c r="F5" s="107">
        <v>0.15</v>
      </c>
      <c r="H5" s="100" t="s">
        <v>2</v>
      </c>
    </row>
    <row r="6" spans="2:8" ht="47.25" x14ac:dyDescent="0.2">
      <c r="B6" s="485"/>
      <c r="C6" s="487"/>
      <c r="D6" s="105" t="s">
        <v>16</v>
      </c>
      <c r="E6" s="106" t="s">
        <v>68</v>
      </c>
      <c r="F6" s="107">
        <v>0.1</v>
      </c>
    </row>
    <row r="7" spans="2:8" ht="63" x14ac:dyDescent="0.2">
      <c r="B7" s="485"/>
      <c r="C7" s="487" t="s">
        <v>17</v>
      </c>
      <c r="D7" s="105" t="s">
        <v>10</v>
      </c>
      <c r="E7" s="106" t="s">
        <v>69</v>
      </c>
      <c r="F7" s="107">
        <v>0.25</v>
      </c>
    </row>
    <row r="8" spans="2:8" ht="31.5" x14ac:dyDescent="0.2">
      <c r="B8" s="485"/>
      <c r="C8" s="487"/>
      <c r="D8" s="105" t="s">
        <v>9</v>
      </c>
      <c r="E8" s="106" t="s">
        <v>70</v>
      </c>
      <c r="F8" s="107">
        <v>0.15</v>
      </c>
    </row>
    <row r="9" spans="2:8" ht="47.25" x14ac:dyDescent="0.2">
      <c r="B9" s="485" t="s">
        <v>158</v>
      </c>
      <c r="C9" s="487" t="s">
        <v>18</v>
      </c>
      <c r="D9" s="105" t="s">
        <v>19</v>
      </c>
      <c r="E9" s="106" t="s">
        <v>71</v>
      </c>
      <c r="F9" s="108" t="s">
        <v>72</v>
      </c>
    </row>
    <row r="10" spans="2:8" ht="63" x14ac:dyDescent="0.2">
      <c r="B10" s="485"/>
      <c r="C10" s="487"/>
      <c r="D10" s="105" t="s">
        <v>20</v>
      </c>
      <c r="E10" s="106" t="s">
        <v>73</v>
      </c>
      <c r="F10" s="108" t="s">
        <v>72</v>
      </c>
    </row>
    <row r="11" spans="2:8" ht="47.25" x14ac:dyDescent="0.2">
      <c r="B11" s="485"/>
      <c r="C11" s="487" t="s">
        <v>21</v>
      </c>
      <c r="D11" s="105" t="s">
        <v>22</v>
      </c>
      <c r="E11" s="106" t="s">
        <v>74</v>
      </c>
      <c r="F11" s="108" t="s">
        <v>72</v>
      </c>
    </row>
    <row r="12" spans="2:8" ht="47.25" x14ac:dyDescent="0.2">
      <c r="B12" s="485"/>
      <c r="C12" s="487"/>
      <c r="D12" s="105" t="s">
        <v>23</v>
      </c>
      <c r="E12" s="106" t="s">
        <v>75</v>
      </c>
      <c r="F12" s="108" t="s">
        <v>72</v>
      </c>
    </row>
    <row r="13" spans="2:8" ht="31.5" x14ac:dyDescent="0.2">
      <c r="B13" s="485"/>
      <c r="C13" s="487" t="s">
        <v>24</v>
      </c>
      <c r="D13" s="105" t="s">
        <v>117</v>
      </c>
      <c r="E13" s="106" t="s">
        <v>120</v>
      </c>
      <c r="F13" s="108" t="s">
        <v>72</v>
      </c>
    </row>
    <row r="14" spans="2:8" ht="32.25" thickBot="1" x14ac:dyDescent="0.25">
      <c r="B14" s="488"/>
      <c r="C14" s="489"/>
      <c r="D14" s="109" t="s">
        <v>118</v>
      </c>
      <c r="E14" s="110" t="s">
        <v>119</v>
      </c>
      <c r="F14" s="111" t="s">
        <v>72</v>
      </c>
    </row>
    <row r="15" spans="2:8" ht="49.5" customHeight="1" x14ac:dyDescent="0.2">
      <c r="B15" s="481" t="s">
        <v>155</v>
      </c>
      <c r="C15" s="481"/>
      <c r="D15" s="481"/>
      <c r="E15" s="481"/>
      <c r="F15" s="481"/>
    </row>
    <row r="16" spans="2:8" ht="27" customHeight="1" x14ac:dyDescent="0.25">
      <c r="B16" s="11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130</v>
      </c>
    </row>
    <row r="3" spans="2:5" x14ac:dyDescent="0.25">
      <c r="B3" t="s">
        <v>32</v>
      </c>
      <c r="E3" t="s">
        <v>129</v>
      </c>
    </row>
    <row r="4" spans="2:5" x14ac:dyDescent="0.25">
      <c r="B4" t="s">
        <v>134</v>
      </c>
      <c r="E4" t="s">
        <v>131</v>
      </c>
    </row>
    <row r="5" spans="2:5" x14ac:dyDescent="0.25">
      <c r="B5" t="s">
        <v>133</v>
      </c>
    </row>
    <row r="8" spans="2:5" x14ac:dyDescent="0.25">
      <c r="B8" t="s">
        <v>84</v>
      </c>
    </row>
    <row r="9" spans="2:5" x14ac:dyDescent="0.25">
      <c r="B9" t="s">
        <v>40</v>
      </c>
    </row>
    <row r="10" spans="2:5" x14ac:dyDescent="0.25">
      <c r="B10" t="s">
        <v>41</v>
      </c>
    </row>
    <row r="13" spans="2:5" x14ac:dyDescent="0.25">
      <c r="B13" t="s">
        <v>127</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126</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E16" sqref="E16:F16"/>
    </sheetView>
  </sheetViews>
  <sheetFormatPr baseColWidth="10" defaultRowHeight="15" x14ac:dyDescent="0.25"/>
  <cols>
    <col min="1" max="1" width="2.85546875" style="95" customWidth="1"/>
    <col min="2" max="3" width="24.7109375" style="95" customWidth="1"/>
    <col min="4" max="4" width="16" style="95" customWidth="1"/>
    <col min="5" max="5" width="24.7109375" style="95" customWidth="1"/>
    <col min="6" max="6" width="27.7109375" style="95" customWidth="1"/>
    <col min="7" max="8" width="24.7109375" style="95" customWidth="1"/>
    <col min="9" max="16384" width="11.42578125" style="95"/>
  </cols>
  <sheetData>
    <row r="1" spans="2:8" ht="15.75" thickBot="1" x14ac:dyDescent="0.3"/>
    <row r="2" spans="2:8" ht="18" x14ac:dyDescent="0.25">
      <c r="B2" s="187" t="s">
        <v>162</v>
      </c>
      <c r="C2" s="188"/>
      <c r="D2" s="188"/>
      <c r="E2" s="188"/>
      <c r="F2" s="188"/>
      <c r="G2" s="188"/>
      <c r="H2" s="189"/>
    </row>
    <row r="3" spans="2:8" x14ac:dyDescent="0.25">
      <c r="B3" s="96"/>
      <c r="C3" s="97"/>
      <c r="D3" s="97"/>
      <c r="E3" s="97"/>
      <c r="F3" s="97"/>
      <c r="G3" s="97"/>
      <c r="H3" s="98"/>
    </row>
    <row r="4" spans="2:8" ht="63" customHeight="1" x14ac:dyDescent="0.25">
      <c r="B4" s="190" t="s">
        <v>205</v>
      </c>
      <c r="C4" s="191"/>
      <c r="D4" s="191"/>
      <c r="E4" s="191"/>
      <c r="F4" s="191"/>
      <c r="G4" s="191"/>
      <c r="H4" s="192"/>
    </row>
    <row r="5" spans="2:8" ht="63" customHeight="1" x14ac:dyDescent="0.25">
      <c r="B5" s="193"/>
      <c r="C5" s="194"/>
      <c r="D5" s="194"/>
      <c r="E5" s="194"/>
      <c r="F5" s="194"/>
      <c r="G5" s="194"/>
      <c r="H5" s="195"/>
    </row>
    <row r="6" spans="2:8" ht="16.5" x14ac:dyDescent="0.25">
      <c r="B6" s="196" t="s">
        <v>160</v>
      </c>
      <c r="C6" s="197"/>
      <c r="D6" s="197"/>
      <c r="E6" s="197"/>
      <c r="F6" s="197"/>
      <c r="G6" s="197"/>
      <c r="H6" s="198"/>
    </row>
    <row r="7" spans="2:8" ht="95.25" customHeight="1" x14ac:dyDescent="0.25">
      <c r="B7" s="206" t="s">
        <v>165</v>
      </c>
      <c r="C7" s="207"/>
      <c r="D7" s="207"/>
      <c r="E7" s="207"/>
      <c r="F7" s="207"/>
      <c r="G7" s="207"/>
      <c r="H7" s="208"/>
    </row>
    <row r="8" spans="2:8" ht="16.5" x14ac:dyDescent="0.25">
      <c r="B8" s="133"/>
      <c r="C8" s="134"/>
      <c r="D8" s="134"/>
      <c r="E8" s="134"/>
      <c r="F8" s="134"/>
      <c r="G8" s="134"/>
      <c r="H8" s="135"/>
    </row>
    <row r="9" spans="2:8" ht="16.5" customHeight="1" x14ac:dyDescent="0.25">
      <c r="B9" s="199" t="s">
        <v>198</v>
      </c>
      <c r="C9" s="200"/>
      <c r="D9" s="200"/>
      <c r="E9" s="200"/>
      <c r="F9" s="200"/>
      <c r="G9" s="200"/>
      <c r="H9" s="201"/>
    </row>
    <row r="10" spans="2:8" ht="44.25" customHeight="1" x14ac:dyDescent="0.25">
      <c r="B10" s="199"/>
      <c r="C10" s="200"/>
      <c r="D10" s="200"/>
      <c r="E10" s="200"/>
      <c r="F10" s="200"/>
      <c r="G10" s="200"/>
      <c r="H10" s="201"/>
    </row>
    <row r="11" spans="2:8" ht="15.75" thickBot="1" x14ac:dyDescent="0.3">
      <c r="B11" s="121"/>
      <c r="C11" s="124"/>
      <c r="D11" s="129"/>
      <c r="E11" s="130"/>
      <c r="F11" s="130"/>
      <c r="G11" s="131"/>
      <c r="H11" s="132"/>
    </row>
    <row r="12" spans="2:8" ht="15.75" thickTop="1" x14ac:dyDescent="0.25">
      <c r="B12" s="121"/>
      <c r="C12" s="202" t="s">
        <v>161</v>
      </c>
      <c r="D12" s="203"/>
      <c r="E12" s="204" t="s">
        <v>199</v>
      </c>
      <c r="F12" s="205"/>
      <c r="G12" s="124"/>
      <c r="H12" s="125"/>
    </row>
    <row r="13" spans="2:8" ht="35.25" customHeight="1" x14ac:dyDescent="0.25">
      <c r="B13" s="121"/>
      <c r="C13" s="209" t="s">
        <v>192</v>
      </c>
      <c r="D13" s="210"/>
      <c r="E13" s="211" t="s">
        <v>197</v>
      </c>
      <c r="F13" s="212"/>
      <c r="G13" s="124"/>
      <c r="H13" s="125"/>
    </row>
    <row r="14" spans="2:8" ht="17.25" customHeight="1" x14ac:dyDescent="0.25">
      <c r="B14" s="121"/>
      <c r="C14" s="209" t="s">
        <v>193</v>
      </c>
      <c r="D14" s="210"/>
      <c r="E14" s="211" t="s">
        <v>195</v>
      </c>
      <c r="F14" s="212"/>
      <c r="G14" s="124"/>
      <c r="H14" s="125"/>
    </row>
    <row r="15" spans="2:8" ht="19.5" customHeight="1" x14ac:dyDescent="0.25">
      <c r="B15" s="121"/>
      <c r="C15" s="209" t="s">
        <v>194</v>
      </c>
      <c r="D15" s="210"/>
      <c r="E15" s="211" t="s">
        <v>196</v>
      </c>
      <c r="F15" s="212"/>
      <c r="G15" s="124"/>
      <c r="H15" s="125"/>
    </row>
    <row r="16" spans="2:8" ht="69.75" customHeight="1" x14ac:dyDescent="0.25">
      <c r="B16" s="121"/>
      <c r="C16" s="209" t="s">
        <v>163</v>
      </c>
      <c r="D16" s="210"/>
      <c r="E16" s="211" t="s">
        <v>164</v>
      </c>
      <c r="F16" s="212"/>
      <c r="G16" s="124"/>
      <c r="H16" s="125"/>
    </row>
    <row r="17" spans="2:8" ht="34.5" customHeight="1" x14ac:dyDescent="0.25">
      <c r="B17" s="121"/>
      <c r="C17" s="213" t="s">
        <v>2</v>
      </c>
      <c r="D17" s="214"/>
      <c r="E17" s="215" t="s">
        <v>206</v>
      </c>
      <c r="F17" s="216"/>
      <c r="G17" s="124"/>
      <c r="H17" s="125"/>
    </row>
    <row r="18" spans="2:8" ht="27.75" customHeight="1" x14ac:dyDescent="0.25">
      <c r="B18" s="121"/>
      <c r="C18" s="213" t="s">
        <v>3</v>
      </c>
      <c r="D18" s="214"/>
      <c r="E18" s="215" t="s">
        <v>207</v>
      </c>
      <c r="F18" s="216"/>
      <c r="G18" s="124"/>
      <c r="H18" s="125"/>
    </row>
    <row r="19" spans="2:8" ht="28.5" customHeight="1" x14ac:dyDescent="0.25">
      <c r="B19" s="121"/>
      <c r="C19" s="213" t="s">
        <v>42</v>
      </c>
      <c r="D19" s="214"/>
      <c r="E19" s="215" t="s">
        <v>208</v>
      </c>
      <c r="F19" s="216"/>
      <c r="G19" s="124"/>
      <c r="H19" s="125"/>
    </row>
    <row r="20" spans="2:8" ht="72.75" customHeight="1" x14ac:dyDescent="0.25">
      <c r="B20" s="121"/>
      <c r="C20" s="213" t="s">
        <v>1</v>
      </c>
      <c r="D20" s="214"/>
      <c r="E20" s="215" t="s">
        <v>209</v>
      </c>
      <c r="F20" s="216"/>
      <c r="G20" s="124"/>
      <c r="H20" s="125"/>
    </row>
    <row r="21" spans="2:8" ht="64.5" customHeight="1" x14ac:dyDescent="0.25">
      <c r="B21" s="121"/>
      <c r="C21" s="213" t="s">
        <v>48</v>
      </c>
      <c r="D21" s="214"/>
      <c r="E21" s="215" t="s">
        <v>167</v>
      </c>
      <c r="F21" s="216"/>
      <c r="G21" s="124"/>
      <c r="H21" s="125"/>
    </row>
    <row r="22" spans="2:8" ht="71.25" customHeight="1" x14ac:dyDescent="0.25">
      <c r="B22" s="121"/>
      <c r="C22" s="213" t="s">
        <v>166</v>
      </c>
      <c r="D22" s="214"/>
      <c r="E22" s="215" t="s">
        <v>168</v>
      </c>
      <c r="F22" s="216"/>
      <c r="G22" s="124"/>
      <c r="H22" s="125"/>
    </row>
    <row r="23" spans="2:8" ht="55.5" customHeight="1" x14ac:dyDescent="0.25">
      <c r="B23" s="121"/>
      <c r="C23" s="220" t="s">
        <v>169</v>
      </c>
      <c r="D23" s="221"/>
      <c r="E23" s="215" t="s">
        <v>170</v>
      </c>
      <c r="F23" s="216"/>
      <c r="G23" s="124"/>
      <c r="H23" s="125"/>
    </row>
    <row r="24" spans="2:8" ht="42" customHeight="1" x14ac:dyDescent="0.25">
      <c r="B24" s="121"/>
      <c r="C24" s="220" t="s">
        <v>46</v>
      </c>
      <c r="D24" s="221"/>
      <c r="E24" s="215" t="s">
        <v>171</v>
      </c>
      <c r="F24" s="216"/>
      <c r="G24" s="124"/>
      <c r="H24" s="125"/>
    </row>
    <row r="25" spans="2:8" ht="59.25" customHeight="1" x14ac:dyDescent="0.25">
      <c r="B25" s="121"/>
      <c r="C25" s="220" t="s">
        <v>159</v>
      </c>
      <c r="D25" s="221"/>
      <c r="E25" s="215" t="s">
        <v>172</v>
      </c>
      <c r="F25" s="216"/>
      <c r="G25" s="124"/>
      <c r="H25" s="125"/>
    </row>
    <row r="26" spans="2:8" ht="23.25" customHeight="1" x14ac:dyDescent="0.25">
      <c r="B26" s="121"/>
      <c r="C26" s="220" t="s">
        <v>12</v>
      </c>
      <c r="D26" s="221"/>
      <c r="E26" s="215" t="s">
        <v>173</v>
      </c>
      <c r="F26" s="216"/>
      <c r="G26" s="124"/>
      <c r="H26" s="125"/>
    </row>
    <row r="27" spans="2:8" ht="30.75" customHeight="1" x14ac:dyDescent="0.25">
      <c r="B27" s="121"/>
      <c r="C27" s="220" t="s">
        <v>177</v>
      </c>
      <c r="D27" s="221"/>
      <c r="E27" s="215" t="s">
        <v>174</v>
      </c>
      <c r="F27" s="216"/>
      <c r="G27" s="124"/>
      <c r="H27" s="125"/>
    </row>
    <row r="28" spans="2:8" ht="35.25" customHeight="1" x14ac:dyDescent="0.25">
      <c r="B28" s="121"/>
      <c r="C28" s="220" t="s">
        <v>178</v>
      </c>
      <c r="D28" s="221"/>
      <c r="E28" s="215" t="s">
        <v>175</v>
      </c>
      <c r="F28" s="216"/>
      <c r="G28" s="124"/>
      <c r="H28" s="125"/>
    </row>
    <row r="29" spans="2:8" ht="33" customHeight="1" x14ac:dyDescent="0.25">
      <c r="B29" s="121"/>
      <c r="C29" s="220" t="s">
        <v>178</v>
      </c>
      <c r="D29" s="221"/>
      <c r="E29" s="215" t="s">
        <v>175</v>
      </c>
      <c r="F29" s="216"/>
      <c r="G29" s="124"/>
      <c r="H29" s="125"/>
    </row>
    <row r="30" spans="2:8" ht="30" customHeight="1" x14ac:dyDescent="0.25">
      <c r="B30" s="121"/>
      <c r="C30" s="220" t="s">
        <v>179</v>
      </c>
      <c r="D30" s="221"/>
      <c r="E30" s="215" t="s">
        <v>176</v>
      </c>
      <c r="F30" s="216"/>
      <c r="G30" s="124"/>
      <c r="H30" s="125"/>
    </row>
    <row r="31" spans="2:8" ht="35.25" customHeight="1" x14ac:dyDescent="0.25">
      <c r="B31" s="121"/>
      <c r="C31" s="220" t="s">
        <v>180</v>
      </c>
      <c r="D31" s="221"/>
      <c r="E31" s="215" t="s">
        <v>181</v>
      </c>
      <c r="F31" s="216"/>
      <c r="G31" s="124"/>
      <c r="H31" s="125"/>
    </row>
    <row r="32" spans="2:8" ht="31.5" customHeight="1" x14ac:dyDescent="0.25">
      <c r="B32" s="121"/>
      <c r="C32" s="220" t="s">
        <v>182</v>
      </c>
      <c r="D32" s="221"/>
      <c r="E32" s="215" t="s">
        <v>183</v>
      </c>
      <c r="F32" s="216"/>
      <c r="G32" s="124"/>
      <c r="H32" s="125"/>
    </row>
    <row r="33" spans="2:8" ht="35.25" customHeight="1" x14ac:dyDescent="0.25">
      <c r="B33" s="121"/>
      <c r="C33" s="220" t="s">
        <v>184</v>
      </c>
      <c r="D33" s="221"/>
      <c r="E33" s="215" t="s">
        <v>185</v>
      </c>
      <c r="F33" s="216"/>
      <c r="G33" s="124"/>
      <c r="H33" s="125"/>
    </row>
    <row r="34" spans="2:8" ht="59.25" customHeight="1" x14ac:dyDescent="0.25">
      <c r="B34" s="121"/>
      <c r="C34" s="220" t="s">
        <v>186</v>
      </c>
      <c r="D34" s="221"/>
      <c r="E34" s="215" t="s">
        <v>187</v>
      </c>
      <c r="F34" s="216"/>
      <c r="G34" s="124"/>
      <c r="H34" s="125"/>
    </row>
    <row r="35" spans="2:8" ht="29.25" customHeight="1" x14ac:dyDescent="0.25">
      <c r="B35" s="121"/>
      <c r="C35" s="220" t="s">
        <v>29</v>
      </c>
      <c r="D35" s="221"/>
      <c r="E35" s="215" t="s">
        <v>188</v>
      </c>
      <c r="F35" s="216"/>
      <c r="G35" s="124"/>
      <c r="H35" s="125"/>
    </row>
    <row r="36" spans="2:8" ht="82.5" customHeight="1" x14ac:dyDescent="0.25">
      <c r="B36" s="121"/>
      <c r="C36" s="220" t="s">
        <v>190</v>
      </c>
      <c r="D36" s="221"/>
      <c r="E36" s="215" t="s">
        <v>189</v>
      </c>
      <c r="F36" s="216"/>
      <c r="G36" s="124"/>
      <c r="H36" s="125"/>
    </row>
    <row r="37" spans="2:8" ht="46.5" customHeight="1" x14ac:dyDescent="0.25">
      <c r="B37" s="121"/>
      <c r="C37" s="220" t="s">
        <v>39</v>
      </c>
      <c r="D37" s="221"/>
      <c r="E37" s="215" t="s">
        <v>191</v>
      </c>
      <c r="F37" s="216"/>
      <c r="G37" s="124"/>
      <c r="H37" s="125"/>
    </row>
    <row r="38" spans="2:8" ht="6.75" customHeight="1" thickBot="1" x14ac:dyDescent="0.3">
      <c r="B38" s="121"/>
      <c r="C38" s="222"/>
      <c r="D38" s="223"/>
      <c r="E38" s="224"/>
      <c r="F38" s="225"/>
      <c r="G38" s="124"/>
      <c r="H38" s="125"/>
    </row>
    <row r="39" spans="2:8" ht="15.75" thickTop="1" x14ac:dyDescent="0.25">
      <c r="B39" s="121"/>
      <c r="C39" s="122"/>
      <c r="D39" s="122"/>
      <c r="E39" s="123"/>
      <c r="F39" s="123"/>
      <c r="G39" s="124"/>
      <c r="H39" s="125"/>
    </row>
    <row r="40" spans="2:8" ht="21" customHeight="1" x14ac:dyDescent="0.25">
      <c r="B40" s="217" t="s">
        <v>200</v>
      </c>
      <c r="C40" s="218"/>
      <c r="D40" s="218"/>
      <c r="E40" s="218"/>
      <c r="F40" s="218"/>
      <c r="G40" s="218"/>
      <c r="H40" s="219"/>
    </row>
    <row r="41" spans="2:8" ht="20.25" customHeight="1" x14ac:dyDescent="0.25">
      <c r="B41" s="217" t="s">
        <v>201</v>
      </c>
      <c r="C41" s="218"/>
      <c r="D41" s="218"/>
      <c r="E41" s="218"/>
      <c r="F41" s="218"/>
      <c r="G41" s="218"/>
      <c r="H41" s="219"/>
    </row>
    <row r="42" spans="2:8" ht="20.25" customHeight="1" x14ac:dyDescent="0.25">
      <c r="B42" s="217" t="s">
        <v>202</v>
      </c>
      <c r="C42" s="218"/>
      <c r="D42" s="218"/>
      <c r="E42" s="218"/>
      <c r="F42" s="218"/>
      <c r="G42" s="218"/>
      <c r="H42" s="219"/>
    </row>
    <row r="43" spans="2:8" ht="20.25" customHeight="1" x14ac:dyDescent="0.25">
      <c r="B43" s="217" t="s">
        <v>203</v>
      </c>
      <c r="C43" s="218"/>
      <c r="D43" s="218"/>
      <c r="E43" s="218"/>
      <c r="F43" s="218"/>
      <c r="G43" s="218"/>
      <c r="H43" s="219"/>
    </row>
    <row r="44" spans="2:8" x14ac:dyDescent="0.25">
      <c r="B44" s="217" t="s">
        <v>204</v>
      </c>
      <c r="C44" s="218"/>
      <c r="D44" s="218"/>
      <c r="E44" s="218"/>
      <c r="F44" s="218"/>
      <c r="G44" s="218"/>
      <c r="H44" s="219"/>
    </row>
    <row r="45" spans="2:8" ht="15.75" thickBot="1" x14ac:dyDescent="0.3">
      <c r="B45" s="126"/>
      <c r="C45" s="127"/>
      <c r="D45" s="127"/>
      <c r="E45" s="127"/>
      <c r="F45" s="127"/>
      <c r="G45" s="127"/>
      <c r="H45" s="12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T72"/>
  <sheetViews>
    <sheetView tabSelected="1" view="pageBreakPreview" zoomScale="40" zoomScaleNormal="28" zoomScaleSheetLayoutView="40" workbookViewId="0">
      <selection activeCell="D9" sqref="D9:D14"/>
    </sheetView>
  </sheetViews>
  <sheetFormatPr baseColWidth="10" defaultRowHeight="16.5" x14ac:dyDescent="0.3"/>
  <cols>
    <col min="1" max="2" width="8.7109375" style="1" customWidth="1"/>
    <col min="3" max="3" width="6.7109375" style="1" customWidth="1"/>
    <col min="4" max="4" width="7.140625" style="1" customWidth="1"/>
    <col min="5" max="5" width="4" style="2" customWidth="1"/>
    <col min="6" max="6" width="16.85546875" style="2" customWidth="1"/>
    <col min="7" max="8" width="17.7109375" style="2" customWidth="1"/>
    <col min="9" max="9" width="28.140625" style="1" customWidth="1"/>
    <col min="10" max="10" width="19" style="5" customWidth="1"/>
    <col min="11" max="11" width="17.85546875" style="1" customWidth="1"/>
    <col min="12" max="12" width="20.42578125" style="1" customWidth="1"/>
    <col min="13" max="13" width="6.28515625" style="1" bestFit="1" customWidth="1"/>
    <col min="14" max="14" width="26.85546875" style="1" customWidth="1"/>
    <col min="15" max="15" width="10.5703125" style="1" hidden="1" customWidth="1"/>
    <col min="16" max="16" width="17.5703125" style="1" customWidth="1"/>
    <col min="17" max="17" width="6.28515625" style="1" bestFit="1" customWidth="1"/>
    <col min="18" max="18" width="16" style="1" customWidth="1"/>
    <col min="19" max="19" width="5.85546875" style="1" customWidth="1"/>
    <col min="20" max="20" width="36.140625" style="1" customWidth="1"/>
    <col min="21" max="21" width="17.42578125" style="1" customWidth="1"/>
    <col min="22" max="22" width="6.85546875" style="1" customWidth="1"/>
    <col min="23" max="23" width="5" style="1" customWidth="1"/>
    <col min="24" max="24" width="5.5703125" style="1" customWidth="1"/>
    <col min="25" max="25" width="7.140625" style="1" customWidth="1"/>
    <col min="26" max="26" width="6.7109375" style="1" customWidth="1"/>
    <col min="27" max="27" width="7.5703125" style="1" customWidth="1"/>
    <col min="28" max="28" width="12.42578125" style="1" customWidth="1"/>
    <col min="29" max="29" width="8.7109375" style="1" customWidth="1"/>
    <col min="30" max="30" width="7.140625" style="1" customWidth="1"/>
    <col min="31" max="31" width="9.28515625" style="1" customWidth="1"/>
    <col min="32" max="32" width="9.140625" style="1" customWidth="1"/>
    <col min="33" max="33" width="8.42578125" style="1" customWidth="1"/>
    <col min="34" max="34" width="7.28515625" style="1" customWidth="1"/>
    <col min="35" max="35" width="23" style="1" customWidth="1"/>
    <col min="36" max="36" width="22.140625" style="1" customWidth="1"/>
    <col min="37" max="37" width="25" style="1" customWidth="1"/>
    <col min="38" max="38" width="19.28515625" style="1" customWidth="1"/>
    <col min="39" max="39" width="21.42578125" style="1" customWidth="1"/>
    <col min="40" max="40" width="21" style="1" customWidth="1"/>
    <col min="41" max="43" width="24.42578125" style="1" customWidth="1"/>
    <col min="44" max="48" width="11.140625" style="1" customWidth="1"/>
    <col min="49" max="16384" width="11.42578125" style="1"/>
  </cols>
  <sheetData>
    <row r="1" spans="1:72" ht="48" customHeight="1" thickBot="1" x14ac:dyDescent="0.35">
      <c r="A1" s="257"/>
      <c r="B1" s="258"/>
      <c r="C1" s="258"/>
      <c r="D1" s="258"/>
      <c r="E1" s="258"/>
      <c r="F1" s="258"/>
      <c r="G1" s="258"/>
      <c r="H1" s="259"/>
      <c r="I1" s="229" t="s">
        <v>241</v>
      </c>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1"/>
      <c r="AR1" s="235" t="s">
        <v>244</v>
      </c>
      <c r="AS1" s="236"/>
      <c r="AT1" s="236"/>
      <c r="AU1" s="236"/>
      <c r="AV1" s="237"/>
      <c r="AW1" s="7"/>
      <c r="AX1" s="7"/>
      <c r="AY1" s="7"/>
      <c r="AZ1" s="7"/>
      <c r="BA1" s="7"/>
      <c r="BB1" s="7"/>
      <c r="BC1" s="7"/>
      <c r="BD1" s="7"/>
      <c r="BE1" s="7"/>
      <c r="BF1" s="7"/>
      <c r="BG1" s="7"/>
      <c r="BH1" s="7"/>
      <c r="BI1" s="7"/>
      <c r="BJ1" s="7"/>
      <c r="BK1" s="7"/>
      <c r="BL1" s="7"/>
      <c r="BM1" s="7"/>
      <c r="BN1" s="7"/>
      <c r="BO1" s="7"/>
      <c r="BP1" s="7"/>
      <c r="BQ1" s="7" t="s">
        <v>245</v>
      </c>
      <c r="BR1" s="7"/>
      <c r="BS1" s="7"/>
      <c r="BT1" s="7"/>
    </row>
    <row r="2" spans="1:72" ht="48" customHeight="1" thickBot="1" x14ac:dyDescent="0.35">
      <c r="A2" s="260"/>
      <c r="B2" s="261"/>
      <c r="C2" s="261"/>
      <c r="D2" s="261"/>
      <c r="E2" s="261"/>
      <c r="F2" s="261"/>
      <c r="G2" s="261"/>
      <c r="H2" s="262"/>
      <c r="I2" s="232"/>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4"/>
      <c r="AR2" s="235" t="s">
        <v>243</v>
      </c>
      <c r="AS2" s="236"/>
      <c r="AT2" s="236"/>
      <c r="AU2" s="236"/>
      <c r="AV2" s="237"/>
      <c r="AW2" s="7"/>
      <c r="AX2" s="7"/>
      <c r="AY2" s="7"/>
      <c r="AZ2" s="7"/>
      <c r="BA2" s="7"/>
      <c r="BB2" s="7"/>
      <c r="BC2" s="7"/>
      <c r="BD2" s="7"/>
      <c r="BE2" s="7"/>
      <c r="BF2" s="7"/>
      <c r="BG2" s="7"/>
      <c r="BH2" s="7"/>
      <c r="BI2" s="7"/>
      <c r="BJ2" s="7"/>
      <c r="BK2" s="7"/>
      <c r="BL2" s="7"/>
      <c r="BM2" s="7"/>
      <c r="BN2" s="7"/>
      <c r="BO2" s="7"/>
      <c r="BP2" s="7"/>
      <c r="BQ2" s="1" t="s">
        <v>247</v>
      </c>
      <c r="BR2" s="7"/>
      <c r="BS2" s="7"/>
      <c r="BT2" s="7"/>
    </row>
    <row r="3" spans="1:72" ht="48" customHeight="1" thickBot="1" x14ac:dyDescent="0.35">
      <c r="A3" s="260"/>
      <c r="B3" s="261"/>
      <c r="C3" s="261"/>
      <c r="D3" s="261"/>
      <c r="E3" s="261"/>
      <c r="F3" s="261"/>
      <c r="G3" s="261"/>
      <c r="H3" s="262"/>
      <c r="I3" s="232"/>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4"/>
      <c r="AR3" s="490" t="s">
        <v>242</v>
      </c>
      <c r="AS3" s="491"/>
      <c r="AT3" s="491"/>
      <c r="AU3" s="491"/>
      <c r="AV3" s="492"/>
      <c r="AW3" s="7"/>
      <c r="AX3" s="7"/>
      <c r="AY3" s="7"/>
      <c r="AZ3" s="7"/>
      <c r="BA3" s="7"/>
      <c r="BB3" s="7"/>
      <c r="BC3" s="7"/>
      <c r="BD3" s="7"/>
      <c r="BE3" s="7"/>
      <c r="BF3" s="7"/>
      <c r="BG3" s="7"/>
      <c r="BH3" s="7"/>
      <c r="BI3" s="7"/>
      <c r="BJ3" s="7"/>
      <c r="BK3" s="7"/>
      <c r="BL3" s="7"/>
      <c r="BM3" s="7"/>
      <c r="BN3" s="7"/>
      <c r="BO3" s="7"/>
      <c r="BP3" s="7"/>
      <c r="BQ3" s="7" t="s">
        <v>246</v>
      </c>
      <c r="BR3" s="7"/>
      <c r="BS3" s="7"/>
      <c r="BT3" s="7"/>
    </row>
    <row r="4" spans="1:72" ht="33" customHeight="1" thickBot="1" x14ac:dyDescent="0.4">
      <c r="A4" s="494" t="s">
        <v>262</v>
      </c>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6"/>
      <c r="AW4" s="7"/>
      <c r="AX4" s="7"/>
      <c r="AY4" s="7"/>
      <c r="AZ4" s="7"/>
      <c r="BA4" s="7"/>
      <c r="BB4" s="7"/>
      <c r="BC4" s="7"/>
      <c r="BD4" s="7"/>
      <c r="BE4" s="7"/>
      <c r="BF4" s="7"/>
      <c r="BG4" s="7"/>
      <c r="BH4" s="7"/>
      <c r="BI4" s="7"/>
      <c r="BJ4" s="7"/>
      <c r="BK4" s="7"/>
      <c r="BL4" s="7"/>
      <c r="BM4" s="7"/>
      <c r="BN4" s="7"/>
      <c r="BO4" s="7"/>
      <c r="BP4" s="7"/>
      <c r="BQ4" s="7"/>
      <c r="BR4" s="7"/>
      <c r="BS4" s="7"/>
      <c r="BT4" s="7"/>
    </row>
    <row r="5" spans="1:72" ht="133.5" customHeight="1" x14ac:dyDescent="0.3">
      <c r="A5" s="493" t="s">
        <v>211</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4" t="s">
        <v>220</v>
      </c>
      <c r="AJ5" s="245"/>
      <c r="AK5" s="245"/>
      <c r="AL5" s="245"/>
      <c r="AM5" s="245"/>
      <c r="AN5" s="246"/>
      <c r="AO5" s="244" t="s">
        <v>214</v>
      </c>
      <c r="AP5" s="245"/>
      <c r="AQ5" s="245"/>
      <c r="AR5" s="245"/>
      <c r="AS5" s="245"/>
      <c r="AT5" s="245"/>
      <c r="AU5" s="245"/>
      <c r="AV5" s="245"/>
      <c r="AW5" s="7"/>
      <c r="AX5" s="7"/>
      <c r="AY5" s="7"/>
      <c r="AZ5" s="7"/>
      <c r="BA5" s="7"/>
      <c r="BB5" s="7"/>
      <c r="BC5" s="7"/>
      <c r="BD5" s="7"/>
      <c r="BE5" s="7"/>
      <c r="BF5" s="7"/>
      <c r="BG5" s="7"/>
      <c r="BH5" s="7"/>
      <c r="BI5" s="7"/>
      <c r="BJ5" s="7"/>
      <c r="BK5" s="7"/>
      <c r="BL5" s="7"/>
      <c r="BM5" s="7"/>
      <c r="BN5" s="7"/>
      <c r="BO5" s="7"/>
      <c r="BP5" s="7"/>
      <c r="BQ5" s="7" t="s">
        <v>249</v>
      </c>
      <c r="BR5" s="7"/>
      <c r="BS5" s="7"/>
      <c r="BT5" s="7"/>
    </row>
    <row r="6" spans="1:72" ht="30" customHeight="1" x14ac:dyDescent="0.3">
      <c r="A6" s="263" t="s">
        <v>136</v>
      </c>
      <c r="B6" s="264"/>
      <c r="C6" s="264"/>
      <c r="D6" s="264"/>
      <c r="E6" s="264"/>
      <c r="F6" s="264"/>
      <c r="G6" s="264"/>
      <c r="H6" s="264"/>
      <c r="I6" s="264"/>
      <c r="J6" s="264"/>
      <c r="K6" s="265"/>
      <c r="L6" s="333" t="s">
        <v>137</v>
      </c>
      <c r="M6" s="333"/>
      <c r="N6" s="333"/>
      <c r="O6" s="333"/>
      <c r="P6" s="333"/>
      <c r="Q6" s="333"/>
      <c r="R6" s="334"/>
      <c r="S6" s="319" t="s">
        <v>138</v>
      </c>
      <c r="T6" s="333"/>
      <c r="U6" s="333"/>
      <c r="V6" s="333"/>
      <c r="W6" s="333"/>
      <c r="X6" s="333"/>
      <c r="Y6" s="333"/>
      <c r="Z6" s="333"/>
      <c r="AA6" s="334"/>
      <c r="AB6" s="319" t="s">
        <v>139</v>
      </c>
      <c r="AC6" s="333"/>
      <c r="AD6" s="333"/>
      <c r="AE6" s="333"/>
      <c r="AF6" s="333"/>
      <c r="AG6" s="333"/>
      <c r="AH6" s="334"/>
      <c r="AI6" s="319" t="s">
        <v>221</v>
      </c>
      <c r="AJ6" s="333"/>
      <c r="AK6" s="333"/>
      <c r="AL6" s="333"/>
      <c r="AM6" s="333"/>
      <c r="AN6" s="334"/>
      <c r="AO6" s="240" t="s">
        <v>212</v>
      </c>
      <c r="AP6" s="241"/>
      <c r="AQ6" s="242"/>
      <c r="AR6" s="247" t="s">
        <v>225</v>
      </c>
      <c r="AS6" s="248"/>
      <c r="AT6" s="248"/>
      <c r="AU6" s="248"/>
      <c r="AV6" s="249"/>
      <c r="AW6" s="7"/>
      <c r="AX6" s="7"/>
      <c r="AY6" s="7"/>
      <c r="AZ6" s="7"/>
      <c r="BA6" s="7"/>
      <c r="BB6" s="7"/>
      <c r="BC6" s="7"/>
      <c r="BD6" s="7"/>
      <c r="BE6" s="7"/>
      <c r="BF6" s="7"/>
      <c r="BG6" s="7"/>
      <c r="BH6" s="7"/>
      <c r="BI6" s="7"/>
      <c r="BJ6" s="7"/>
      <c r="BK6" s="7"/>
      <c r="BL6" s="7"/>
      <c r="BM6" s="7"/>
      <c r="BN6" s="7"/>
      <c r="BO6" s="7"/>
      <c r="BP6" s="7"/>
      <c r="BQ6" s="7" t="s">
        <v>248</v>
      </c>
      <c r="BR6" s="7"/>
      <c r="BS6" s="7"/>
      <c r="BT6" s="7"/>
    </row>
    <row r="7" spans="1:72" ht="29.25" customHeight="1" x14ac:dyDescent="0.3">
      <c r="A7" s="266" t="s">
        <v>192</v>
      </c>
      <c r="B7" s="268" t="s">
        <v>193</v>
      </c>
      <c r="C7" s="270" t="s">
        <v>194</v>
      </c>
      <c r="D7" s="272" t="s">
        <v>226</v>
      </c>
      <c r="E7" s="311" t="s">
        <v>0</v>
      </c>
      <c r="F7" s="319" t="s">
        <v>2</v>
      </c>
      <c r="G7" s="314" t="s">
        <v>3</v>
      </c>
      <c r="H7" s="245" t="s">
        <v>42</v>
      </c>
      <c r="I7" s="314" t="s">
        <v>1</v>
      </c>
      <c r="J7" s="313" t="s">
        <v>48</v>
      </c>
      <c r="K7" s="314" t="s">
        <v>132</v>
      </c>
      <c r="L7" s="321" t="s">
        <v>33</v>
      </c>
      <c r="M7" s="322" t="s">
        <v>5</v>
      </c>
      <c r="N7" s="291" t="s">
        <v>85</v>
      </c>
      <c r="O7" s="291" t="s">
        <v>90</v>
      </c>
      <c r="P7" s="323" t="s">
        <v>43</v>
      </c>
      <c r="Q7" s="322" t="s">
        <v>5</v>
      </c>
      <c r="R7" s="292" t="s">
        <v>46</v>
      </c>
      <c r="S7" s="317" t="s">
        <v>11</v>
      </c>
      <c r="T7" s="293" t="s">
        <v>159</v>
      </c>
      <c r="U7" s="291" t="s">
        <v>12</v>
      </c>
      <c r="V7" s="293" t="s">
        <v>8</v>
      </c>
      <c r="W7" s="293"/>
      <c r="X7" s="293"/>
      <c r="Y7" s="293"/>
      <c r="Z7" s="293"/>
      <c r="AA7" s="293"/>
      <c r="AB7" s="303" t="s">
        <v>135</v>
      </c>
      <c r="AC7" s="303" t="s">
        <v>44</v>
      </c>
      <c r="AD7" s="303" t="s">
        <v>5</v>
      </c>
      <c r="AE7" s="303" t="s">
        <v>45</v>
      </c>
      <c r="AF7" s="303" t="s">
        <v>5</v>
      </c>
      <c r="AG7" s="303" t="s">
        <v>47</v>
      </c>
      <c r="AH7" s="317" t="s">
        <v>29</v>
      </c>
      <c r="AI7" s="293" t="s">
        <v>34</v>
      </c>
      <c r="AJ7" s="293" t="s">
        <v>35</v>
      </c>
      <c r="AK7" s="293" t="s">
        <v>36</v>
      </c>
      <c r="AL7" s="293" t="s">
        <v>38</v>
      </c>
      <c r="AM7" s="293" t="s">
        <v>37</v>
      </c>
      <c r="AN7" s="293" t="s">
        <v>39</v>
      </c>
      <c r="AO7" s="240" t="s">
        <v>213</v>
      </c>
      <c r="AP7" s="241"/>
      <c r="AQ7" s="242"/>
      <c r="AR7" s="250"/>
      <c r="AS7" s="245"/>
      <c r="AT7" s="245"/>
      <c r="AU7" s="245"/>
      <c r="AV7" s="246"/>
      <c r="AW7" s="7"/>
      <c r="AX7" s="7"/>
      <c r="AY7" s="7"/>
      <c r="AZ7" s="7"/>
      <c r="BA7" s="7"/>
      <c r="BB7" s="7"/>
      <c r="BC7" s="7"/>
      <c r="BD7" s="7"/>
      <c r="BE7" s="7"/>
      <c r="BF7" s="7"/>
      <c r="BG7" s="7"/>
      <c r="BH7" s="7"/>
      <c r="BI7" s="7"/>
      <c r="BJ7" s="7"/>
      <c r="BK7" s="7"/>
      <c r="BL7" s="7"/>
      <c r="BM7" s="7"/>
      <c r="BN7" s="7"/>
      <c r="BO7" s="7"/>
      <c r="BP7" s="7"/>
      <c r="BQ7" s="7" t="s">
        <v>250</v>
      </c>
      <c r="BR7" s="7"/>
      <c r="BS7" s="7"/>
      <c r="BT7" s="7"/>
    </row>
    <row r="8" spans="1:72" s="4" customFormat="1" ht="132" customHeight="1" x14ac:dyDescent="0.25">
      <c r="A8" s="267"/>
      <c r="B8" s="269"/>
      <c r="C8" s="271"/>
      <c r="D8" s="273"/>
      <c r="E8" s="312"/>
      <c r="F8" s="320"/>
      <c r="G8" s="315"/>
      <c r="H8" s="316"/>
      <c r="I8" s="315"/>
      <c r="J8" s="243"/>
      <c r="K8" s="315"/>
      <c r="L8" s="246"/>
      <c r="M8" s="319"/>
      <c r="N8" s="292"/>
      <c r="O8" s="292"/>
      <c r="P8" s="319"/>
      <c r="Q8" s="319"/>
      <c r="R8" s="293"/>
      <c r="S8" s="318"/>
      <c r="T8" s="293"/>
      <c r="U8" s="292"/>
      <c r="V8" s="155" t="s">
        <v>13</v>
      </c>
      <c r="W8" s="155" t="s">
        <v>17</v>
      </c>
      <c r="X8" s="155" t="s">
        <v>28</v>
      </c>
      <c r="Y8" s="155" t="s">
        <v>18</v>
      </c>
      <c r="Z8" s="155" t="s">
        <v>21</v>
      </c>
      <c r="AA8" s="155" t="s">
        <v>24</v>
      </c>
      <c r="AB8" s="303"/>
      <c r="AC8" s="303"/>
      <c r="AD8" s="303"/>
      <c r="AE8" s="303"/>
      <c r="AF8" s="303"/>
      <c r="AG8" s="303"/>
      <c r="AH8" s="318"/>
      <c r="AI8" s="293"/>
      <c r="AJ8" s="293"/>
      <c r="AK8" s="293"/>
      <c r="AL8" s="293"/>
      <c r="AM8" s="293"/>
      <c r="AN8" s="293"/>
      <c r="AO8" s="169" t="s">
        <v>222</v>
      </c>
      <c r="AP8" s="169" t="s">
        <v>223</v>
      </c>
      <c r="AQ8" s="169" t="s">
        <v>224</v>
      </c>
      <c r="AR8" s="170" t="s">
        <v>215</v>
      </c>
      <c r="AS8" s="171" t="s">
        <v>216</v>
      </c>
      <c r="AT8" s="172" t="s">
        <v>217</v>
      </c>
      <c r="AU8" s="173" t="s">
        <v>218</v>
      </c>
      <c r="AV8" s="174" t="s">
        <v>219</v>
      </c>
      <c r="AW8" s="25"/>
      <c r="AX8" s="25"/>
      <c r="AY8" s="25"/>
      <c r="AZ8" s="25"/>
      <c r="BA8" s="25"/>
      <c r="BB8" s="25"/>
      <c r="BC8" s="25"/>
      <c r="BD8" s="25"/>
      <c r="BE8" s="25"/>
      <c r="BF8" s="25"/>
      <c r="BG8" s="25"/>
      <c r="BH8" s="25"/>
      <c r="BI8" s="25"/>
      <c r="BJ8" s="25"/>
      <c r="BK8" s="25"/>
      <c r="BL8" s="25"/>
      <c r="BM8" s="25"/>
      <c r="BN8" s="25"/>
      <c r="BO8" s="25"/>
      <c r="BP8" s="25"/>
      <c r="BQ8" s="25" t="s">
        <v>251</v>
      </c>
      <c r="BR8" s="25"/>
      <c r="BS8" s="25"/>
      <c r="BT8" s="25"/>
    </row>
    <row r="9" spans="1:72" s="3" customFormat="1" ht="132" customHeight="1" x14ac:dyDescent="0.25">
      <c r="A9" s="251"/>
      <c r="B9" s="253"/>
      <c r="C9" s="253"/>
      <c r="D9" s="256"/>
      <c r="E9" s="280">
        <v>1</v>
      </c>
      <c r="F9" s="281"/>
      <c r="G9" s="279"/>
      <c r="H9" s="279"/>
      <c r="I9" s="279"/>
      <c r="J9" s="279"/>
      <c r="K9" s="278"/>
      <c r="L9" s="285" t="str">
        <f>IF(K9&lt;=0,"",IF(K9&lt;=2,"Muy Baja",IF(K9&lt;=24,"Baja",IF(K9&lt;=500,"Media",IF(K9&lt;=5000,"Alta","Muy Alta")))))</f>
        <v/>
      </c>
      <c r="M9" s="287" t="str">
        <f>IF(L9="","",IF(L9="Muy Baja",0.2,IF(L9="Baja",0.4,IF(L9="Media",0.6,IF(L9="Alta",0.8,IF(L9="Muy Alta",1,))))))</f>
        <v/>
      </c>
      <c r="N9" s="304"/>
      <c r="O9" s="287">
        <f ca="1">IF(NOT(ISERROR(MATCH(N9,_xlfn.ANCHORARRAY(I9),0))),M9&amp;"Por favor no seleccionar los criterios de impacto",N9)</f>
        <v>0</v>
      </c>
      <c r="P9" s="285" t="str">
        <f ca="1">IF(OR(O9='[1]Tabla Impacto'!$C$11,O9='[1]Tabla Impacto'!$D$11),"Leve",IF(OR(O9='[1]Tabla Impacto'!$C$12,O9='[1]Tabla Impacto'!$D$12),"Menor",IF(OR(O9='[1]Tabla Impacto'!$C$13,O9='[1]Tabla Impacto'!$D$13),"Moderado",IF(OR(O9='[1]Tabla Impacto'!$C$14,O9='[1]Tabla Impacto'!$D$14),"Mayor",IF(OR(O9='[1]Tabla Impacto'!$C$15,O9='[1]Tabla Impacto'!$D$15),"Catastrófico","")))))</f>
        <v/>
      </c>
      <c r="Q9" s="287" t="str">
        <f ca="1">IF(P9="","",IF(P9="Leve",0.2,IF(P9="Menor",0.4,IF(P9="Moderado",0.6,IF(P9="Mayor",0.8,IF(P9="Catastrófico",1,))))))</f>
        <v/>
      </c>
      <c r="R9" s="283" t="str">
        <f ca="1">IF(OR(AND(L9="Muy Baja",P9="Leve"),AND(L9="Muy Baja",P9="Menor"),AND(L9="Baja",P9="Leve")),"Bajo",IF(OR(AND(L9="Muy baja",P9="Moderado"),AND(L9="Baja",P9="Menor"),AND(L9="Baja",P9="Moderado"),AND(L9="Media",P9="Leve"),AND(L9="Media",P9="Menor"),AND(L9="Media",P9="Moderado"),AND(L9="Alta",P9="Leve"),AND(L9="Alta",P9="Menor")),"Moderado",IF(OR(AND(L9="Muy Baja",P9="Mayor"),AND(L9="Baja",P9="Mayor"),AND(L9="Media",P9="Mayor"),AND(L9="Alta",P9="Moderado"),AND(L9="Alta",P9="Mayor"),AND(L9="Muy Alta",P9="Leve"),AND(L9="Muy Alta",P9="Menor"),AND(L9="Muy Alta",P9="Moderado"),AND(L9="Muy Alta",P9="Mayor")),"Alto",IF(OR(AND(L9="Muy Baja",P9="Catastrófico"),AND(L9="Baja",P9="Catastrófico"),AND(L9="Media",P9="Catastrófico"),AND(L9="Alta",P9="Catastrófico"),AND(L9="Muy Alta",P9="Catastrófico")),"Extremo",""))))</f>
        <v/>
      </c>
      <c r="S9" s="156"/>
      <c r="T9" s="157"/>
      <c r="U9" s="158" t="str">
        <f>IF(OR(V9="Preventivo",V9="Detectivo"),"Probabilidad",IF(V9="Correctivo","Impacto",""))</f>
        <v/>
      </c>
      <c r="V9" s="159"/>
      <c r="W9" s="159"/>
      <c r="X9" s="160" t="str">
        <f t="shared" ref="X9:X14" si="0">IF(AND(V9="Preventivo",W9="Automático"),"50%",IF(AND(V9="Preventivo",W9="Manual"),"40%",IF(AND(V9="Detectivo",W9="Automático"),"40%",IF(AND(V9="Detectivo",W9="Manual"),"30%",IF(AND(V9="Correctivo",W9="Automático"),"35%",IF(AND(V9="Correctivo",W9="Manual"),"25%",""))))))</f>
        <v/>
      </c>
      <c r="Y9" s="159"/>
      <c r="Z9" s="159"/>
      <c r="AA9" s="159"/>
      <c r="AB9" s="161" t="str">
        <f>IFERROR(IF(U9="Probabilidad",(M9-(+M9*X9)),IF(U9="Impacto",M9,"")),"")</f>
        <v/>
      </c>
      <c r="AC9" s="162" t="str">
        <f t="shared" ref="AC9:AC14" si="1">IFERROR(IF(AB9="","",IF(AB9&lt;=0.2,"Muy Baja",IF(AB9&lt;=0.4,"Baja",IF(AB9&lt;=0.6,"Media",IF(AB9&lt;=0.8,"Alta","Muy Alta"))))),"")</f>
        <v/>
      </c>
      <c r="AD9" s="163" t="str">
        <f t="shared" ref="AD9:AD14" si="2">+AB9</f>
        <v/>
      </c>
      <c r="AE9" s="162" t="str">
        <f t="shared" ref="AE9:AE14" si="3">IFERROR(IF(AF9="","",IF(AF9&lt;=0.2,"Leve",IF(AF9&lt;=0.4,"Menor",IF(AF9&lt;=0.6,"Moderado",IF(AF9&lt;=0.8,"Mayor","Catastrófico"))))),"")</f>
        <v/>
      </c>
      <c r="AF9" s="163" t="str">
        <f>IFERROR(IF(U9="Impacto",(Q9-(+Q9*X9)),IF(U9="Probabilidad",Q9,"")),"")</f>
        <v/>
      </c>
      <c r="AG9" s="164" t="str">
        <f t="shared" ref="AG9:AG14" si="4">IFERROR(IF(OR(AND(AC9="Muy Baja",AE9="Leve"),AND(AC9="Muy Baja",AE9="Menor"),AND(AC9="Baja",AE9="Leve")),"Bajo",IF(OR(AND(AC9="Muy baja",AE9="Moderado"),AND(AC9="Baja",AE9="Menor"),AND(AC9="Baja",AE9="Moderado"),AND(AC9="Media",AE9="Leve"),AND(AC9="Media",AE9="Menor"),AND(AC9="Media",AE9="Moderado"),AND(AC9="Alta",AE9="Leve"),AND(AC9="Alta",AE9="Menor")),"Moderado",IF(OR(AND(AC9="Muy Baja",AE9="Mayor"),AND(AC9="Baja",AE9="Mayor"),AND(AC9="Media",AE9="Mayor"),AND(AC9="Alta",AE9="Moderado"),AND(AC9="Alta",AE9="Mayor"),AND(AC9="Muy Alta",AE9="Leve"),AND(AC9="Muy Alta",AE9="Menor"),AND(AC9="Muy Alta",AE9="Moderado"),AND(AC9="Muy Alta",AE9="Mayor")),"Alto",IF(OR(AND(AC9="Muy Baja",AE9="Catastrófico"),AND(AC9="Baja",AE9="Catastrófico"),AND(AC9="Media",AE9="Catastrófico"),AND(AC9="Alta",AE9="Catastrófico"),AND(AC9="Muy Alta",AE9="Catastrófico")),"Extremo","")))),"")</f>
        <v/>
      </c>
      <c r="AH9" s="165"/>
      <c r="AI9" s="274"/>
      <c r="AJ9" s="175"/>
      <c r="AK9" s="176"/>
      <c r="AL9" s="180"/>
      <c r="AM9" s="177"/>
      <c r="AN9" s="178"/>
      <c r="AO9" s="238"/>
      <c r="AP9" s="238"/>
      <c r="AQ9" s="238"/>
      <c r="AR9" s="178"/>
      <c r="AS9" s="178"/>
      <c r="AT9" s="178"/>
      <c r="AU9" s="178"/>
      <c r="AV9" s="178"/>
      <c r="AW9" s="26"/>
      <c r="AX9" s="26"/>
      <c r="AY9" s="26"/>
      <c r="AZ9" s="26"/>
      <c r="BA9" s="26"/>
      <c r="BB9" s="26"/>
      <c r="BC9" s="26"/>
      <c r="BD9" s="26"/>
      <c r="BE9" s="26"/>
      <c r="BF9" s="26"/>
      <c r="BG9" s="26"/>
      <c r="BH9" s="26"/>
      <c r="BI9" s="26"/>
      <c r="BJ9" s="26"/>
      <c r="BK9" s="26"/>
      <c r="BL9" s="26"/>
      <c r="BM9" s="26"/>
      <c r="BN9" s="26"/>
      <c r="BO9" s="26"/>
      <c r="BP9" s="26"/>
      <c r="BQ9" s="26" t="s">
        <v>252</v>
      </c>
      <c r="BR9" s="26"/>
      <c r="BS9" s="26"/>
      <c r="BT9" s="26"/>
    </row>
    <row r="10" spans="1:72" s="3" customFormat="1" ht="165" customHeight="1" x14ac:dyDescent="0.25">
      <c r="A10" s="251"/>
      <c r="B10" s="254"/>
      <c r="C10" s="255"/>
      <c r="D10" s="255"/>
      <c r="E10" s="277"/>
      <c r="F10" s="282"/>
      <c r="G10" s="275"/>
      <c r="H10" s="275"/>
      <c r="I10" s="275"/>
      <c r="J10" s="275"/>
      <c r="K10" s="278"/>
      <c r="L10" s="286"/>
      <c r="M10" s="288"/>
      <c r="N10" s="289"/>
      <c r="O10" s="290"/>
      <c r="P10" s="286"/>
      <c r="Q10" s="288"/>
      <c r="R10" s="284"/>
      <c r="S10" s="156"/>
      <c r="T10" s="157"/>
      <c r="U10" s="158" t="str">
        <f t="shared" ref="U10:U14" si="5">IF(OR(V10="Preventivo",V10="Detectivo"),"Probabilidad",IF(V10="Correctivo","Impacto",""))</f>
        <v/>
      </c>
      <c r="V10" s="159"/>
      <c r="W10" s="159"/>
      <c r="X10" s="160" t="str">
        <f t="shared" si="0"/>
        <v/>
      </c>
      <c r="Y10" s="159"/>
      <c r="Z10" s="159"/>
      <c r="AA10" s="159"/>
      <c r="AB10" s="161" t="str">
        <f>IFERROR(IF(U10="Probabilidad",(AB9-(+AB9*X10)),IF(U10="Impacto",AB9,"")),"")</f>
        <v/>
      </c>
      <c r="AC10" s="162" t="str">
        <f t="shared" si="1"/>
        <v/>
      </c>
      <c r="AD10" s="167" t="str">
        <f t="shared" si="2"/>
        <v/>
      </c>
      <c r="AE10" s="162" t="str">
        <f t="shared" si="3"/>
        <v/>
      </c>
      <c r="AF10" s="163" t="str">
        <f t="shared" ref="AF10:AF14" si="6">IFERROR(IF(U10="Impacto",(Q10-(+Q10*X10)),IF(U10="Probabilidad",Q10,"")),"")</f>
        <v/>
      </c>
      <c r="AG10" s="164" t="str">
        <f t="shared" si="4"/>
        <v/>
      </c>
      <c r="AH10" s="165"/>
      <c r="AI10" s="275"/>
      <c r="AJ10" s="175"/>
      <c r="AK10" s="176"/>
      <c r="AL10" s="180"/>
      <c r="AM10" s="158"/>
      <c r="AN10" s="178"/>
      <c r="AO10" s="239"/>
      <c r="AP10" s="239"/>
      <c r="AQ10" s="239"/>
      <c r="AR10" s="178"/>
      <c r="AS10" s="178"/>
      <c r="AT10" s="178"/>
      <c r="AU10" s="178"/>
      <c r="AV10" s="178"/>
      <c r="AW10" s="26"/>
      <c r="AX10" s="26"/>
      <c r="AY10" s="26"/>
      <c r="AZ10" s="26"/>
      <c r="BA10" s="26"/>
      <c r="BB10" s="26"/>
      <c r="BC10" s="26"/>
      <c r="BD10" s="26"/>
      <c r="BE10" s="26"/>
      <c r="BF10" s="26"/>
      <c r="BG10" s="26"/>
      <c r="BH10" s="26"/>
      <c r="BI10" s="26"/>
      <c r="BJ10" s="26"/>
      <c r="BK10" s="26"/>
      <c r="BL10" s="26"/>
      <c r="BM10" s="26"/>
      <c r="BN10" s="26"/>
      <c r="BO10" s="26"/>
      <c r="BP10" s="26"/>
      <c r="BQ10" s="26" t="s">
        <v>274</v>
      </c>
      <c r="BR10" s="26"/>
      <c r="BS10" s="26"/>
      <c r="BT10" s="26"/>
    </row>
    <row r="11" spans="1:72" ht="209.25" customHeight="1" x14ac:dyDescent="0.3">
      <c r="A11" s="251"/>
      <c r="B11" s="254"/>
      <c r="C11" s="255"/>
      <c r="D11" s="255"/>
      <c r="E11" s="276">
        <v>2</v>
      </c>
      <c r="F11" s="274"/>
      <c r="G11" s="274"/>
      <c r="H11" s="274"/>
      <c r="I11" s="274"/>
      <c r="J11" s="279"/>
      <c r="K11" s="238"/>
      <c r="L11" s="285" t="str">
        <f t="shared" ref="L11" si="7">IF(K11&lt;=0,"",IF(K11&lt;=2,"Muy Baja",IF(K11&lt;=24,"Baja",IF(K11&lt;=500,"Media",IF(K11&lt;=5000,"Alta","Muy Alta")))))</f>
        <v/>
      </c>
      <c r="M11" s="287" t="str">
        <f>IF(L11="","",IF(L11="Muy Baja",0.2,IF(L11="Baja",0.4,IF(L11="Media",0.6,IF(L11="Alta",0.8,IF(L11="Muy Alta",1,))))))</f>
        <v/>
      </c>
      <c r="N11" s="289"/>
      <c r="O11" s="166">
        <f ca="1">IF(NOT(ISERROR(MATCH(N11,_xlfn.ANCHORARRAY(I22),0))),M24&amp;"Por favor no seleccionar los criterios de impacto",N11)</f>
        <v>0</v>
      </c>
      <c r="P11" s="285" t="str">
        <f ca="1">IF(OR(O11='[1]Tabla Impacto'!$C$11,O11='[1]Tabla Impacto'!$D$11),"Leve",IF(OR(O11='[1]Tabla Impacto'!$C$12,O11='[1]Tabla Impacto'!$D$12),"Menor",IF(OR(O11='[1]Tabla Impacto'!$C$13,O11='[1]Tabla Impacto'!$D$13),"Moderado",IF(OR(O11='[1]Tabla Impacto'!$C$14,O11='[1]Tabla Impacto'!$D$14),"Mayor",IF(OR(O11='[1]Tabla Impacto'!$C$15,O11='[1]Tabla Impacto'!$D$15),"Catastrófico","")))))</f>
        <v/>
      </c>
      <c r="Q11" s="287" t="str">
        <f ca="1">IF(P11="","",IF(P11="Leve",0.2,IF(P11="Menor",0.4,IF(P11="Moderado",0.6,IF(P11="Mayor",0.8,IF(P11="Catastrófico",1,))))))</f>
        <v/>
      </c>
      <c r="R11" s="283" t="str">
        <f ca="1">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
      </c>
      <c r="S11" s="156"/>
      <c r="T11" s="157"/>
      <c r="U11" s="158" t="str">
        <f t="shared" si="5"/>
        <v/>
      </c>
      <c r="V11" s="159"/>
      <c r="W11" s="159"/>
      <c r="X11" s="160" t="str">
        <f t="shared" si="0"/>
        <v/>
      </c>
      <c r="Y11" s="159"/>
      <c r="Z11" s="159"/>
      <c r="AA11" s="159"/>
      <c r="AB11" s="161" t="str">
        <f t="shared" ref="AB10:AB14" si="8">IFERROR(IF(U11="Probabilidad",(M11-(+M11*X11)),IF(U11="Impacto",M11,"")),"")</f>
        <v/>
      </c>
      <c r="AC11" s="162" t="str">
        <f t="shared" si="1"/>
        <v/>
      </c>
      <c r="AD11" s="163" t="str">
        <f t="shared" si="2"/>
        <v/>
      </c>
      <c r="AE11" s="162" t="str">
        <f t="shared" si="3"/>
        <v/>
      </c>
      <c r="AF11" s="163" t="str">
        <f t="shared" si="6"/>
        <v/>
      </c>
      <c r="AG11" s="164" t="str">
        <f t="shared" si="4"/>
        <v/>
      </c>
      <c r="AH11" s="165"/>
      <c r="AI11" s="274"/>
      <c r="AJ11" s="179"/>
      <c r="AK11" s="179"/>
      <c r="AL11" s="179"/>
      <c r="AM11" s="179"/>
      <c r="AN11" s="178"/>
      <c r="AO11" s="238"/>
      <c r="AP11" s="238"/>
      <c r="AQ11" s="238"/>
      <c r="AR11" s="178"/>
      <c r="AS11" s="178"/>
      <c r="AT11" s="178"/>
      <c r="AU11" s="178"/>
      <c r="AV11" s="178"/>
      <c r="AW11" s="7"/>
      <c r="AX11" s="7"/>
      <c r="AY11" s="7"/>
      <c r="AZ11" s="7"/>
      <c r="BA11" s="7"/>
      <c r="BB11" s="7"/>
      <c r="BC11" s="7"/>
      <c r="BD11" s="7"/>
      <c r="BE11" s="7"/>
      <c r="BF11" s="7"/>
      <c r="BG11" s="7"/>
      <c r="BH11" s="7"/>
      <c r="BI11" s="7"/>
      <c r="BJ11" s="7"/>
      <c r="BK11" s="7"/>
      <c r="BL11" s="7"/>
      <c r="BM11" s="7"/>
      <c r="BN11" s="7"/>
      <c r="BO11" s="7"/>
      <c r="BP11" s="7"/>
      <c r="BQ11" s="7" t="s">
        <v>253</v>
      </c>
      <c r="BR11" s="7"/>
      <c r="BS11" s="7"/>
      <c r="BT11" s="7"/>
    </row>
    <row r="12" spans="1:72" ht="182.25" customHeight="1" x14ac:dyDescent="0.3">
      <c r="A12" s="251"/>
      <c r="B12" s="254"/>
      <c r="C12" s="255"/>
      <c r="D12" s="255"/>
      <c r="E12" s="277"/>
      <c r="F12" s="275"/>
      <c r="G12" s="275"/>
      <c r="H12" s="275"/>
      <c r="I12" s="275"/>
      <c r="J12" s="275"/>
      <c r="K12" s="278"/>
      <c r="L12" s="286"/>
      <c r="M12" s="288"/>
      <c r="N12" s="289"/>
      <c r="O12" s="166">
        <f ca="1">IF(NOT(ISERROR(MATCH(N12,_xlfn.ANCHORARRAY(I23),0))),M25&amp;"Por favor no seleccionar los criterios de impacto",N12)</f>
        <v>0</v>
      </c>
      <c r="P12" s="286"/>
      <c r="Q12" s="288"/>
      <c r="R12" s="284"/>
      <c r="S12" s="168"/>
      <c r="T12" s="157"/>
      <c r="U12" s="158" t="str">
        <f t="shared" si="5"/>
        <v/>
      </c>
      <c r="V12" s="159"/>
      <c r="W12" s="159"/>
      <c r="X12" s="160" t="str">
        <f t="shared" si="0"/>
        <v/>
      </c>
      <c r="Y12" s="159"/>
      <c r="Z12" s="159"/>
      <c r="AA12" s="159"/>
      <c r="AB12" s="161" t="str">
        <f>IFERROR(IF(U12="Probabilidad",(AB11-(+AB11*X12)),IF(U12="Impacto",AB11,"")),"")</f>
        <v/>
      </c>
      <c r="AC12" s="162" t="str">
        <f t="shared" si="1"/>
        <v/>
      </c>
      <c r="AD12" s="163" t="str">
        <f t="shared" si="2"/>
        <v/>
      </c>
      <c r="AE12" s="162" t="str">
        <f t="shared" si="3"/>
        <v/>
      </c>
      <c r="AF12" s="163" t="str">
        <f t="shared" si="6"/>
        <v/>
      </c>
      <c r="AG12" s="164" t="str">
        <f t="shared" si="4"/>
        <v/>
      </c>
      <c r="AH12" s="165"/>
      <c r="AI12" s="275"/>
      <c r="AJ12" s="179"/>
      <c r="AK12" s="179"/>
      <c r="AL12" s="179"/>
      <c r="AM12" s="179"/>
      <c r="AN12" s="178"/>
      <c r="AO12" s="239"/>
      <c r="AP12" s="239"/>
      <c r="AQ12" s="239"/>
      <c r="AR12" s="178"/>
      <c r="AS12" s="178"/>
      <c r="AT12" s="178"/>
      <c r="AU12" s="178"/>
      <c r="AV12" s="178"/>
      <c r="AW12" s="7"/>
      <c r="AX12" s="7"/>
      <c r="AY12" s="7"/>
      <c r="AZ12" s="7"/>
      <c r="BA12" s="7"/>
      <c r="BB12" s="7"/>
      <c r="BC12" s="7"/>
      <c r="BD12" s="7"/>
      <c r="BE12" s="7"/>
      <c r="BF12" s="7"/>
      <c r="BG12" s="7"/>
      <c r="BH12" s="7"/>
      <c r="BI12" s="7"/>
      <c r="BJ12" s="7"/>
      <c r="BK12" s="7"/>
      <c r="BL12" s="7"/>
      <c r="BM12" s="7"/>
      <c r="BN12" s="7"/>
      <c r="BO12" s="7"/>
      <c r="BP12" s="7"/>
      <c r="BQ12" s="7" t="s">
        <v>284</v>
      </c>
      <c r="BR12" s="7"/>
      <c r="BS12" s="7"/>
      <c r="BT12" s="7"/>
    </row>
    <row r="13" spans="1:72" ht="194.25" customHeight="1" x14ac:dyDescent="0.3">
      <c r="A13" s="251"/>
      <c r="B13" s="254"/>
      <c r="C13" s="255"/>
      <c r="D13" s="255"/>
      <c r="E13" s="276">
        <v>3</v>
      </c>
      <c r="F13" s="274"/>
      <c r="G13" s="274"/>
      <c r="H13" s="274"/>
      <c r="I13" s="274"/>
      <c r="J13" s="274"/>
      <c r="K13" s="278"/>
      <c r="L13" s="285" t="str">
        <f t="shared" ref="L13" si="9">IF(K13&lt;=0,"",IF(K13&lt;=2,"Muy Baja",IF(K13&lt;=24,"Baja",IF(K13&lt;=500,"Media",IF(K13&lt;=5000,"Alta","Muy Alta")))))</f>
        <v/>
      </c>
      <c r="M13" s="287" t="str">
        <f>IF(L13="","",IF(L13="Muy Baja",0.2,IF(L13="Baja",0.4,IF(L13="Media",0.6,IF(L13="Alta",0.8,IF(L13="Muy Alta",1,))))))</f>
        <v/>
      </c>
      <c r="N13" s="289"/>
      <c r="O13" s="166">
        <f ca="1">IF(NOT(ISERROR(MATCH(N13,_xlfn.ANCHORARRAY(I24),0))),M26&amp;"Por favor no seleccionar los criterios de impacto",N13)</f>
        <v>0</v>
      </c>
      <c r="P13" s="285" t="str">
        <f ca="1">IF(OR(O13='[1]Tabla Impacto'!$C$11,O13='[1]Tabla Impacto'!$D$11),"Leve",IF(OR(O13='[1]Tabla Impacto'!$C$12,O13='[1]Tabla Impacto'!$D$12),"Menor",IF(OR(O13='[1]Tabla Impacto'!$C$13,O13='[1]Tabla Impacto'!$D$13),"Moderado",IF(OR(O13='[1]Tabla Impacto'!$C$14,O13='[1]Tabla Impacto'!$D$14),"Mayor",IF(OR(O13='[1]Tabla Impacto'!$C$15,O13='[1]Tabla Impacto'!$D$15),"Catastrófico","")))))</f>
        <v/>
      </c>
      <c r="Q13" s="287" t="str">
        <f ca="1">IF(P13="","",IF(P13="Leve",0.2,IF(P13="Menor",0.4,IF(P13="Moderado",0.6,IF(P13="Mayor",0.8,IF(P13="Catastrófico",1,))))))</f>
        <v/>
      </c>
      <c r="R13" s="283" t="str">
        <f ca="1">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
      </c>
      <c r="S13" s="156"/>
      <c r="T13" s="157"/>
      <c r="U13" s="158" t="str">
        <f t="shared" si="5"/>
        <v/>
      </c>
      <c r="V13" s="159"/>
      <c r="W13" s="159"/>
      <c r="X13" s="160" t="str">
        <f t="shared" si="0"/>
        <v/>
      </c>
      <c r="Y13" s="159"/>
      <c r="Z13" s="159"/>
      <c r="AA13" s="159"/>
      <c r="AB13" s="161" t="str">
        <f t="shared" si="8"/>
        <v/>
      </c>
      <c r="AC13" s="162" t="str">
        <f t="shared" si="1"/>
        <v/>
      </c>
      <c r="AD13" s="163" t="str">
        <f t="shared" si="2"/>
        <v/>
      </c>
      <c r="AE13" s="162" t="str">
        <f t="shared" si="3"/>
        <v/>
      </c>
      <c r="AF13" s="163" t="str">
        <f t="shared" si="6"/>
        <v/>
      </c>
      <c r="AG13" s="164" t="str">
        <f t="shared" si="4"/>
        <v/>
      </c>
      <c r="AH13" s="165"/>
      <c r="AI13" s="274"/>
      <c r="AJ13" s="179"/>
      <c r="AK13" s="179"/>
      <c r="AL13" s="158"/>
      <c r="AM13" s="158"/>
      <c r="AN13" s="178"/>
      <c r="AO13" s="238"/>
      <c r="AP13" s="238"/>
      <c r="AQ13" s="238"/>
      <c r="AR13" s="178"/>
      <c r="AS13" s="178"/>
      <c r="AT13" s="178"/>
      <c r="AU13" s="178"/>
      <c r="AV13" s="178"/>
      <c r="AW13" s="7"/>
      <c r="AX13" s="7"/>
      <c r="AY13" s="7"/>
      <c r="AZ13" s="7"/>
      <c r="BA13" s="7"/>
      <c r="BB13" s="7"/>
      <c r="BC13" s="7"/>
      <c r="BD13" s="7"/>
      <c r="BE13" s="7"/>
      <c r="BF13" s="7"/>
      <c r="BG13" s="7"/>
      <c r="BH13" s="7"/>
      <c r="BI13" s="7"/>
      <c r="BJ13" s="7"/>
      <c r="BK13" s="7"/>
      <c r="BL13" s="7"/>
      <c r="BM13" s="7"/>
      <c r="BN13" s="7"/>
      <c r="BO13" s="7"/>
      <c r="BP13" s="7"/>
      <c r="BQ13" s="7" t="s">
        <v>254</v>
      </c>
      <c r="BR13" s="7"/>
      <c r="BS13" s="7"/>
      <c r="BT13" s="7"/>
    </row>
    <row r="14" spans="1:72" ht="139.5" customHeight="1" x14ac:dyDescent="0.3">
      <c r="A14" s="252"/>
      <c r="B14" s="254"/>
      <c r="C14" s="255"/>
      <c r="D14" s="255"/>
      <c r="E14" s="277"/>
      <c r="F14" s="275"/>
      <c r="G14" s="275"/>
      <c r="H14" s="275"/>
      <c r="I14" s="275"/>
      <c r="J14" s="275"/>
      <c r="K14" s="278"/>
      <c r="L14" s="286"/>
      <c r="M14" s="288"/>
      <c r="N14" s="289"/>
      <c r="O14" s="166">
        <f ca="1">IF(NOT(ISERROR(MATCH(N14,_xlfn.ANCHORARRAY(I25),0))),M27&amp;"Por favor no seleccionar los criterios de impacto",N14)</f>
        <v>0</v>
      </c>
      <c r="P14" s="286"/>
      <c r="Q14" s="288"/>
      <c r="R14" s="284"/>
      <c r="S14" s="168"/>
      <c r="T14" s="157"/>
      <c r="U14" s="158" t="str">
        <f t="shared" si="5"/>
        <v/>
      </c>
      <c r="V14" s="159"/>
      <c r="W14" s="159"/>
      <c r="X14" s="160" t="str">
        <f t="shared" si="0"/>
        <v/>
      </c>
      <c r="Y14" s="159"/>
      <c r="Z14" s="159"/>
      <c r="AA14" s="159"/>
      <c r="AB14" s="161" t="str">
        <f>IFERROR(IF(U14="Probabilidad",(AB13-(+AB13*X14)),IF(U14="Impacto",AB13,"")),"")</f>
        <v/>
      </c>
      <c r="AC14" s="162" t="str">
        <f t="shared" si="1"/>
        <v/>
      </c>
      <c r="AD14" s="163" t="str">
        <f t="shared" si="2"/>
        <v/>
      </c>
      <c r="AE14" s="162" t="str">
        <f t="shared" si="3"/>
        <v/>
      </c>
      <c r="AF14" s="163" t="str">
        <f t="shared" si="6"/>
        <v/>
      </c>
      <c r="AG14" s="164" t="str">
        <f t="shared" si="4"/>
        <v/>
      </c>
      <c r="AH14" s="165"/>
      <c r="AI14" s="275"/>
      <c r="AJ14" s="179"/>
      <c r="AK14" s="179"/>
      <c r="AL14" s="158"/>
      <c r="AM14" s="158"/>
      <c r="AN14" s="178"/>
      <c r="AO14" s="239"/>
      <c r="AP14" s="239"/>
      <c r="AQ14" s="239"/>
      <c r="AR14" s="178"/>
      <c r="AS14" s="178"/>
      <c r="AT14" s="178"/>
      <c r="AU14" s="178"/>
      <c r="AV14" s="178"/>
      <c r="AW14" s="7"/>
      <c r="AX14" s="7"/>
      <c r="AY14" s="7"/>
      <c r="AZ14" s="7"/>
      <c r="BA14" s="7"/>
      <c r="BB14" s="7"/>
      <c r="BC14" s="7"/>
      <c r="BD14" s="7"/>
      <c r="BE14" s="7"/>
      <c r="BF14" s="7"/>
      <c r="BG14" s="7"/>
      <c r="BH14" s="7"/>
      <c r="BI14" s="7"/>
      <c r="BJ14" s="7"/>
      <c r="BK14" s="7"/>
      <c r="BL14" s="7"/>
      <c r="BM14" s="7"/>
      <c r="BN14" s="7"/>
      <c r="BO14" s="7"/>
      <c r="BP14" s="7"/>
      <c r="BQ14" s="7" t="s">
        <v>255</v>
      </c>
      <c r="BR14" s="7"/>
      <c r="BS14" s="7"/>
      <c r="BT14" s="7"/>
    </row>
    <row r="15" spans="1:72" ht="151.5" customHeight="1" x14ac:dyDescent="0.3">
      <c r="A15" s="149"/>
      <c r="B15" s="151"/>
      <c r="C15" s="147"/>
      <c r="D15" s="154"/>
      <c r="E15" s="148"/>
      <c r="F15" s="136"/>
      <c r="G15" s="137"/>
      <c r="H15" s="137"/>
      <c r="I15" s="137"/>
      <c r="J15" s="138"/>
      <c r="K15" s="139"/>
      <c r="L15" s="140"/>
      <c r="M15" s="141"/>
      <c r="N15" s="142"/>
      <c r="O15" s="146">
        <f ca="1">IF(NOT(ISERROR(MATCH(N15,_xlfn.ANCHORARRAY(I26),0))),M28&amp;"Por favor no seleccionar los criterios de impacto",N15)</f>
        <v>0</v>
      </c>
      <c r="P15" s="140"/>
      <c r="Q15" s="141"/>
      <c r="R15" s="143"/>
      <c r="S15" s="56"/>
      <c r="T15" s="45"/>
      <c r="U15" s="47" t="str">
        <f t="shared" ref="U15" si="10">IF(OR(V15="Preventivo",V15="Detectivo"),"Probabilidad",IF(V15="Correctivo","Impacto",""))</f>
        <v/>
      </c>
      <c r="V15" s="48"/>
      <c r="W15" s="48"/>
      <c r="X15" s="49" t="str">
        <f t="shared" ref="X15" si="11">IF(AND(V15="Preventivo",W15="Automático"),"50%",IF(AND(V15="Preventivo",W15="Manual"),"40%",IF(AND(V15="Detectivo",W15="Automático"),"40%",IF(AND(V15="Detectivo",W15="Manual"),"30%",IF(AND(V15="Correctivo",W15="Automático"),"35%",IF(AND(V15="Correctivo",W15="Manual"),"25%",""))))))</f>
        <v/>
      </c>
      <c r="Y15" s="48"/>
      <c r="Z15" s="48"/>
      <c r="AA15" s="48"/>
      <c r="AB15" s="23" t="str">
        <f t="shared" ref="AB15" si="12">IFERROR(IF(AND(U14="Probabilidad",U15="Probabilidad"),(AD14-(+AD14*X15)),IF(AND(U14="Impacto",U15="Probabilidad"),(AD13-(+AD13*X15)),IF(U15="Impacto",AD14,""))),"")</f>
        <v/>
      </c>
      <c r="AC15" s="50" t="str">
        <f t="shared" ref="AC15:AC69" si="13">IFERROR(IF(AB15="","",IF(AB15&lt;=0.2,"Muy Baja",IF(AB15&lt;=0.4,"Baja",IF(AB15&lt;=0.6,"Media",IF(AB15&lt;=0.8,"Alta","Muy Alta"))))),"")</f>
        <v/>
      </c>
      <c r="AD15" s="51" t="str">
        <f t="shared" ref="AD15" si="14">+AB15</f>
        <v/>
      </c>
      <c r="AE15" s="50" t="str">
        <f t="shared" ref="AE15:AE69" si="15">IFERROR(IF(AF15="","",IF(AF15&lt;=0.2,"Leve",IF(AF15&lt;=0.4,"Menor",IF(AF15&lt;=0.6,"Moderado",IF(AF15&lt;=0.8,"Mayor","Catastrófico"))))),"")</f>
        <v/>
      </c>
      <c r="AF15" s="51" t="str">
        <f t="shared" ref="AF15" si="16">IFERROR(IF(AND(U14="Impacto",U15="Impacto"),(AF14-(+AF14*X15)),IF(AND(U14="Probabilidad",U15="Impacto"),(AF13-(+AF13*X15)),IF(U15="Probabilidad",AF14,""))),"")</f>
        <v/>
      </c>
      <c r="AG15" s="52" t="str">
        <f t="shared" ref="AG15" si="17">IFERROR(IF(OR(AND(AC15="Muy Baja",AE15="Leve"),AND(AC15="Muy Baja",AE15="Menor"),AND(AC15="Baja",AE15="Leve")),"Bajo",IF(OR(AND(AC15="Muy baja",AE15="Moderado"),AND(AC15="Baja",AE15="Menor"),AND(AC15="Baja",AE15="Moderado"),AND(AC15="Media",AE15="Leve"),AND(AC15="Media",AE15="Menor"),AND(AC15="Media",AE15="Moderado"),AND(AC15="Alta",AE15="Leve"),AND(AC15="Alta",AE15="Menor")),"Moderado",IF(OR(AND(AC15="Muy Baja",AE15="Mayor"),AND(AC15="Baja",AE15="Mayor"),AND(AC15="Media",AE15="Mayor"),AND(AC15="Alta",AE15="Moderado"),AND(AC15="Alta",AE15="Mayor"),AND(AC15="Muy Alta",AE15="Leve"),AND(AC15="Muy Alta",AE15="Menor"),AND(AC15="Muy Alta",AE15="Moderado"),AND(AC15="Muy Alta",AE15="Mayor")),"Alto",IF(OR(AND(AC15="Muy Baja",AE15="Catastrófico"),AND(AC15="Baja",AE15="Catastrófico"),AND(AC15="Media",AE15="Catastrófico"),AND(AC15="Alta",AE15="Catastrófico"),AND(AC15="Muy Alta",AE15="Catastrófico")),"Extremo","")))),"")</f>
        <v/>
      </c>
      <c r="AH15" s="53"/>
      <c r="AI15" s="54"/>
      <c r="AJ15" s="44"/>
      <c r="AK15" s="55"/>
      <c r="AL15" s="55"/>
      <c r="AM15" s="54"/>
      <c r="AN15" s="44"/>
      <c r="AO15" s="44"/>
      <c r="AP15" s="44"/>
      <c r="AQ15" s="44"/>
      <c r="AR15" s="44"/>
      <c r="AS15" s="44"/>
      <c r="AT15" s="44"/>
      <c r="AU15" s="44"/>
      <c r="AV15" s="44"/>
      <c r="AW15" s="7"/>
      <c r="AX15" s="7"/>
      <c r="AY15" s="7"/>
      <c r="AZ15" s="7"/>
      <c r="BA15" s="7"/>
      <c r="BB15" s="7"/>
      <c r="BC15" s="7"/>
      <c r="BD15" s="7"/>
      <c r="BE15" s="7"/>
      <c r="BF15" s="7"/>
      <c r="BG15" s="7"/>
      <c r="BH15" s="7"/>
      <c r="BI15" s="7"/>
      <c r="BJ15" s="7"/>
      <c r="BK15" s="7"/>
      <c r="BL15" s="7"/>
      <c r="BM15" s="7"/>
      <c r="BN15" s="7"/>
      <c r="BO15" s="7"/>
      <c r="BP15" s="7"/>
      <c r="BQ15" s="7" t="s">
        <v>287</v>
      </c>
      <c r="BR15" s="7"/>
      <c r="BS15" s="7"/>
      <c r="BT15" s="7"/>
    </row>
    <row r="16" spans="1:72" ht="151.5" customHeight="1" x14ac:dyDescent="0.3">
      <c r="A16" s="152"/>
      <c r="B16" s="153"/>
      <c r="C16" s="152"/>
      <c r="D16" s="152"/>
      <c r="E16" s="324">
        <v>2</v>
      </c>
      <c r="F16" s="327"/>
      <c r="G16" s="327"/>
      <c r="H16" s="327"/>
      <c r="I16" s="330"/>
      <c r="J16" s="327"/>
      <c r="K16" s="305"/>
      <c r="L16" s="294" t="str">
        <f>IF(K16&lt;=0,"",IF(K16&lt;=2,"Muy Baja",IF(K16&lt;=24,"Baja",IF(K16&lt;=500,"Media",IF(K16&lt;=5000,"Alta","Muy Alta")))))</f>
        <v/>
      </c>
      <c r="M16" s="297" t="str">
        <f>IF(L16="","",IF(L16="Muy Baja",0.2,IF(L16="Baja",0.4,IF(L16="Media",0.6,IF(L16="Alta",0.8,IF(L16="Muy Alta",1,))))))</f>
        <v/>
      </c>
      <c r="N16" s="308"/>
      <c r="O16" s="144">
        <f ca="1">IF(NOT(ISERROR(MATCH(N16,'Tabla Impacto'!$B$221:$B$223,0))),'Tabla Impacto'!$F$223&amp;"Por favor no seleccionar los criterios de impacto(Afectación Económica o presupuestal y Pérdida Reputacional)",N16)</f>
        <v>0</v>
      </c>
      <c r="P16" s="294" t="str">
        <f ca="1">IF(OR(O16='Tabla Impacto'!$C$11,O16='Tabla Impacto'!$D$11),"Leve",IF(OR(O16='Tabla Impacto'!$C$12,O16='Tabla Impacto'!$D$12),"Menor",IF(OR(O16='Tabla Impacto'!$C$13,O16='Tabla Impacto'!$D$13),"Moderado",IF(OR(O16='Tabla Impacto'!$C$14,O16='Tabla Impacto'!$D$14),"Mayor",IF(OR(O16='Tabla Impacto'!$C$15,O16='Tabla Impacto'!$D$15),"Catastrófico","")))))</f>
        <v/>
      </c>
      <c r="Q16" s="297" t="str">
        <f ca="1">IF(P16="","",IF(P16="Leve",0.2,IF(P16="Menor",0.4,IF(P16="Moderado",0.6,IF(P16="Mayor",0.8,IF(P16="Catastrófico",1,))))))</f>
        <v/>
      </c>
      <c r="R16" s="300" t="str">
        <f ca="1">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
      </c>
      <c r="S16" s="56"/>
      <c r="T16" s="45"/>
      <c r="U16" s="47" t="str">
        <f>IF(OR(V16="Preventivo",V16="Detectivo"),"Probabilidad",IF(V16="Correctivo","Impacto",""))</f>
        <v/>
      </c>
      <c r="V16" s="48"/>
      <c r="W16" s="48"/>
      <c r="X16" s="49" t="str">
        <f>IF(AND(V16="Preventivo",W16="Automático"),"50%",IF(AND(V16="Preventivo",W16="Manual"),"40%",IF(AND(V16="Detectivo",W16="Automático"),"40%",IF(AND(V16="Detectivo",W16="Manual"),"30%",IF(AND(V16="Correctivo",W16="Automático"),"35%",IF(AND(V16="Correctivo",W16="Manual"),"25%",""))))))</f>
        <v/>
      </c>
      <c r="Y16" s="48"/>
      <c r="Z16" s="48"/>
      <c r="AA16" s="48"/>
      <c r="AB16" s="23" t="str">
        <f>IFERROR(IF(U16="Probabilidad",(M16-(+M16*X16)),IF(U16="Impacto",M16,"")),"")</f>
        <v/>
      </c>
      <c r="AC16" s="50" t="str">
        <f>IFERROR(IF(AB16="","",IF(AB16&lt;=0.2,"Muy Baja",IF(AB16&lt;=0.4,"Baja",IF(AB16&lt;=0.6,"Media",IF(AB16&lt;=0.8,"Alta","Muy Alta"))))),"")</f>
        <v/>
      </c>
      <c r="AD16" s="51" t="str">
        <f>+AB16</f>
        <v/>
      </c>
      <c r="AE16" s="50" t="str">
        <f>IFERROR(IF(AF16="","",IF(AF16&lt;=0.2,"Leve",IF(AF16&lt;=0.4,"Menor",IF(AF16&lt;=0.6,"Moderado",IF(AF16&lt;=0.8,"Mayor","Catastrófico"))))),"")</f>
        <v/>
      </c>
      <c r="AF16" s="51" t="str">
        <f>IFERROR(IF(U16="Impacto",(Q16-(+Q16*X16)),IF(U16="Probabilidad",Q16,"")),"")</f>
        <v/>
      </c>
      <c r="AG16" s="52" t="str">
        <f>IFERROR(IF(OR(AND(AC16="Muy Baja",AE16="Leve"),AND(AC16="Muy Baja",AE16="Menor"),AND(AC16="Baja",AE16="Leve")),"Bajo",IF(OR(AND(AC16="Muy baja",AE16="Moderado"),AND(AC16="Baja",AE16="Menor"),AND(AC16="Baja",AE16="Moderado"),AND(AC16="Media",AE16="Leve"),AND(AC16="Media",AE16="Menor"),AND(AC16="Media",AE16="Moderado"),AND(AC16="Alta",AE16="Leve"),AND(AC16="Alta",AE16="Menor")),"Moderado",IF(OR(AND(AC16="Muy Baja",AE16="Mayor"),AND(AC16="Baja",AE16="Mayor"),AND(AC16="Media",AE16="Mayor"),AND(AC16="Alta",AE16="Moderado"),AND(AC16="Alta",AE16="Mayor"),AND(AC16="Muy Alta",AE16="Leve"),AND(AC16="Muy Alta",AE16="Menor"),AND(AC16="Muy Alta",AE16="Moderado"),AND(AC16="Muy Alta",AE16="Mayor")),"Alto",IF(OR(AND(AC16="Muy Baja",AE16="Catastrófico"),AND(AC16="Baja",AE16="Catastrófico"),AND(AC16="Media",AE16="Catastrófico"),AND(AC16="Alta",AE16="Catastrófico"),AND(AC16="Muy Alta",AE16="Catastrófico")),"Extremo","")))),"")</f>
        <v/>
      </c>
      <c r="AH16" s="53"/>
      <c r="AI16" s="54"/>
      <c r="AJ16" s="44"/>
      <c r="AK16" s="55"/>
      <c r="AL16" s="55"/>
      <c r="AM16" s="54"/>
      <c r="AN16" s="44"/>
      <c r="AO16" s="44"/>
      <c r="AP16" s="44"/>
      <c r="AQ16" s="44"/>
      <c r="AR16" s="44"/>
      <c r="AS16" s="44"/>
      <c r="AT16" s="44"/>
      <c r="AU16" s="44"/>
      <c r="AV16" s="44"/>
      <c r="AW16" s="7"/>
      <c r="AX16" s="7"/>
      <c r="AY16" s="7"/>
      <c r="AZ16" s="7"/>
      <c r="BA16" s="7"/>
      <c r="BB16" s="7"/>
      <c r="BC16" s="7"/>
      <c r="BD16" s="7"/>
      <c r="BE16" s="7"/>
      <c r="BF16" s="7"/>
      <c r="BG16" s="7"/>
      <c r="BH16" s="7"/>
      <c r="BI16" s="7"/>
      <c r="BJ16" s="7"/>
      <c r="BK16" s="7"/>
      <c r="BL16" s="7"/>
      <c r="BM16" s="7"/>
      <c r="BN16" s="7"/>
      <c r="BO16" s="7"/>
      <c r="BP16" s="7"/>
      <c r="BQ16" s="7" t="s">
        <v>256</v>
      </c>
      <c r="BR16" s="7"/>
      <c r="BS16" s="7"/>
      <c r="BT16" s="7"/>
    </row>
    <row r="17" spans="2:72" ht="151.5" customHeight="1" x14ac:dyDescent="0.3">
      <c r="B17" s="150"/>
      <c r="E17" s="325"/>
      <c r="F17" s="328"/>
      <c r="G17" s="328"/>
      <c r="H17" s="328"/>
      <c r="I17" s="331"/>
      <c r="J17" s="328"/>
      <c r="K17" s="306"/>
      <c r="L17" s="295"/>
      <c r="M17" s="298"/>
      <c r="N17" s="309"/>
      <c r="O17" s="145">
        <f ca="1">IF(NOT(ISERROR(MATCH(N17,_xlfn.ANCHORARRAY(I28),0))),M30&amp;"Por favor no seleccionar los criterios de impacto",N17)</f>
        <v>0</v>
      </c>
      <c r="P17" s="295"/>
      <c r="Q17" s="298"/>
      <c r="R17" s="301"/>
      <c r="S17" s="56"/>
      <c r="T17" s="45"/>
      <c r="U17" s="47" t="str">
        <f>IF(OR(V17="Preventivo",V17="Detectivo"),"Probabilidad",IF(V17="Correctivo","Impacto",""))</f>
        <v/>
      </c>
      <c r="V17" s="48"/>
      <c r="W17" s="48"/>
      <c r="X17" s="49" t="str">
        <f t="shared" ref="X17:X21" si="18">IF(AND(V17="Preventivo",W17="Automático"),"50%",IF(AND(V17="Preventivo",W17="Manual"),"40%",IF(AND(V17="Detectivo",W17="Automático"),"40%",IF(AND(V17="Detectivo",W17="Manual"),"30%",IF(AND(V17="Correctivo",W17="Automático"),"35%",IF(AND(V17="Correctivo",W17="Manual"),"25%",""))))))</f>
        <v/>
      </c>
      <c r="Y17" s="48"/>
      <c r="Z17" s="48"/>
      <c r="AA17" s="48"/>
      <c r="AB17" s="23" t="str">
        <f>IFERROR(IF(AND(U16="Probabilidad",U17="Probabilidad"),(AD16-(+AD16*X17)),IF(U17="Probabilidad",(M16-(+M16*X17)),IF(U17="Impacto",AD16,""))),"")</f>
        <v/>
      </c>
      <c r="AC17" s="50" t="str">
        <f t="shared" si="13"/>
        <v/>
      </c>
      <c r="AD17" s="51" t="str">
        <f t="shared" ref="AD17:AD21" si="19">+AB17</f>
        <v/>
      </c>
      <c r="AE17" s="50" t="str">
        <f t="shared" si="15"/>
        <v/>
      </c>
      <c r="AF17" s="51" t="str">
        <f>IFERROR(IF(AND(U16="Impacto",U17="Impacto"),(AF9-(+AF9*X17)),IF(U17="Impacto",($Q$16-(+$Q$16*X17)),IF(U17="Probabilidad",AF9,""))),"")</f>
        <v/>
      </c>
      <c r="AG17" s="52" t="str">
        <f t="shared" ref="AG17:AG18" si="20">IFERROR(IF(OR(AND(AC17="Muy Baja",AE17="Leve"),AND(AC17="Muy Baja",AE17="Menor"),AND(AC17="Baja",AE17="Leve")),"Bajo",IF(OR(AND(AC17="Muy baja",AE17="Moderado"),AND(AC17="Baja",AE17="Menor"),AND(AC17="Baja",AE17="Moderado"),AND(AC17="Media",AE17="Leve"),AND(AC17="Media",AE17="Menor"),AND(AC17="Media",AE17="Moderado"),AND(AC17="Alta",AE17="Leve"),AND(AC17="Alta",AE17="Menor")),"Moderado",IF(OR(AND(AC17="Muy Baja",AE17="Mayor"),AND(AC17="Baja",AE17="Mayor"),AND(AC17="Media",AE17="Mayor"),AND(AC17="Alta",AE17="Moderado"),AND(AC17="Alta",AE17="Mayor"),AND(AC17="Muy Alta",AE17="Leve"),AND(AC17="Muy Alta",AE17="Menor"),AND(AC17="Muy Alta",AE17="Moderado"),AND(AC17="Muy Alta",AE17="Mayor")),"Alto",IF(OR(AND(AC17="Muy Baja",AE17="Catastrófico"),AND(AC17="Baja",AE17="Catastrófico"),AND(AC17="Media",AE17="Catastrófico"),AND(AC17="Alta",AE17="Catastrófico"),AND(AC17="Muy Alta",AE17="Catastrófico")),"Extremo","")))),"")</f>
        <v/>
      </c>
      <c r="AH17" s="53"/>
      <c r="AI17" s="54"/>
      <c r="AJ17" s="44"/>
      <c r="AK17" s="55"/>
      <c r="AL17" s="55"/>
      <c r="AM17" s="54"/>
      <c r="AN17" s="44"/>
      <c r="AO17" s="44"/>
      <c r="AP17" s="44"/>
      <c r="AQ17" s="44"/>
      <c r="AR17" s="44"/>
      <c r="AS17" s="44"/>
      <c r="AT17" s="44"/>
      <c r="AU17" s="44"/>
      <c r="AV17" s="44"/>
      <c r="AW17" s="7"/>
      <c r="AX17" s="7"/>
      <c r="AY17" s="7"/>
      <c r="AZ17" s="7"/>
      <c r="BA17" s="7"/>
      <c r="BB17" s="7"/>
      <c r="BC17" s="7"/>
      <c r="BD17" s="7"/>
      <c r="BE17" s="7"/>
      <c r="BF17" s="7"/>
      <c r="BG17" s="7"/>
      <c r="BH17" s="7"/>
      <c r="BI17" s="7"/>
      <c r="BJ17" s="7"/>
      <c r="BK17" s="7"/>
      <c r="BL17" s="7"/>
      <c r="BM17" s="7"/>
      <c r="BN17" s="7"/>
      <c r="BO17" s="7"/>
      <c r="BP17" s="7"/>
      <c r="BQ17" s="7" t="s">
        <v>257</v>
      </c>
      <c r="BR17" s="7"/>
      <c r="BS17" s="7"/>
      <c r="BT17" s="7"/>
    </row>
    <row r="18" spans="2:72" ht="151.5" customHeight="1" x14ac:dyDescent="0.3">
      <c r="E18" s="325"/>
      <c r="F18" s="328"/>
      <c r="G18" s="328"/>
      <c r="H18" s="328"/>
      <c r="I18" s="331"/>
      <c r="J18" s="328"/>
      <c r="K18" s="306"/>
      <c r="L18" s="295"/>
      <c r="M18" s="298"/>
      <c r="N18" s="309"/>
      <c r="O18" s="145">
        <f ca="1">IF(NOT(ISERROR(MATCH(N18,_xlfn.ANCHORARRAY(I29),0))),M31&amp;"Por favor no seleccionar los criterios de impacto",N18)</f>
        <v>0</v>
      </c>
      <c r="P18" s="295"/>
      <c r="Q18" s="298"/>
      <c r="R18" s="301"/>
      <c r="S18" s="56"/>
      <c r="T18" s="46"/>
      <c r="U18" s="47" t="str">
        <f>IF(OR(V18="Preventivo",V18="Detectivo"),"Probabilidad",IF(V18="Correctivo","Impacto",""))</f>
        <v/>
      </c>
      <c r="V18" s="48"/>
      <c r="W18" s="48"/>
      <c r="X18" s="49" t="str">
        <f t="shared" si="18"/>
        <v/>
      </c>
      <c r="Y18" s="48"/>
      <c r="Z18" s="48"/>
      <c r="AA18" s="48"/>
      <c r="AB18" s="23" t="str">
        <f>IFERROR(IF(AND(U17="Probabilidad",U18="Probabilidad"),(AD17-(+AD17*X18)),IF(AND(U17="Impacto",U18="Probabilidad"),(AD16-(+AD16*X18)),IF(U18="Impacto",AD17,""))),"")</f>
        <v/>
      </c>
      <c r="AC18" s="50" t="str">
        <f t="shared" si="13"/>
        <v/>
      </c>
      <c r="AD18" s="51" t="str">
        <f t="shared" si="19"/>
        <v/>
      </c>
      <c r="AE18" s="50" t="str">
        <f t="shared" si="15"/>
        <v/>
      </c>
      <c r="AF18" s="51" t="str">
        <f>IFERROR(IF(AND(U17="Impacto",U18="Impacto"),(AF17-(+AF17*X18)),IF(AND(U17="Probabilidad",U18="Impacto"),(AF16-(+AF16*X18)),IF(U18="Probabilidad",AF17,""))),"")</f>
        <v/>
      </c>
      <c r="AG18" s="52" t="str">
        <f t="shared" si="20"/>
        <v/>
      </c>
      <c r="AH18" s="53"/>
      <c r="AI18" s="54"/>
      <c r="AJ18" s="44"/>
      <c r="AK18" s="55"/>
      <c r="AL18" s="55"/>
      <c r="AM18" s="54"/>
      <c r="AN18" s="44"/>
      <c r="AO18" s="44"/>
      <c r="AP18" s="44"/>
      <c r="AQ18" s="44"/>
      <c r="AR18" s="44"/>
      <c r="AS18" s="44"/>
      <c r="AT18" s="44"/>
      <c r="AU18" s="44"/>
      <c r="AV18" s="44"/>
      <c r="AW18" s="7"/>
      <c r="AX18" s="7"/>
      <c r="AY18" s="7"/>
      <c r="AZ18" s="7"/>
      <c r="BA18" s="7"/>
      <c r="BB18" s="7"/>
      <c r="BC18" s="7"/>
      <c r="BD18" s="7"/>
      <c r="BE18" s="7"/>
      <c r="BF18" s="7"/>
      <c r="BG18" s="7"/>
      <c r="BH18" s="7"/>
      <c r="BI18" s="7"/>
      <c r="BJ18" s="7"/>
      <c r="BK18" s="7"/>
      <c r="BL18" s="7"/>
      <c r="BM18" s="7"/>
      <c r="BN18" s="7"/>
      <c r="BO18" s="7"/>
      <c r="BP18" s="7"/>
      <c r="BQ18" s="7" t="s">
        <v>258</v>
      </c>
      <c r="BR18" s="7"/>
      <c r="BS18" s="7"/>
      <c r="BT18" s="7"/>
    </row>
    <row r="19" spans="2:72" ht="151.5" customHeight="1" x14ac:dyDescent="0.3">
      <c r="E19" s="325"/>
      <c r="F19" s="328"/>
      <c r="G19" s="328"/>
      <c r="H19" s="328"/>
      <c r="I19" s="331"/>
      <c r="J19" s="328"/>
      <c r="K19" s="306"/>
      <c r="L19" s="295"/>
      <c r="M19" s="298"/>
      <c r="N19" s="309"/>
      <c r="O19" s="145">
        <f ca="1">IF(NOT(ISERROR(MATCH(N19,_xlfn.ANCHORARRAY(I30),0))),M32&amp;"Por favor no seleccionar los criterios de impacto",N19)</f>
        <v>0</v>
      </c>
      <c r="P19" s="295"/>
      <c r="Q19" s="298"/>
      <c r="R19" s="301"/>
      <c r="S19" s="56"/>
      <c r="T19" s="45"/>
      <c r="U19" s="47" t="str">
        <f t="shared" ref="U19:U21" si="21">IF(OR(V19="Preventivo",V19="Detectivo"),"Probabilidad",IF(V19="Correctivo","Impacto",""))</f>
        <v/>
      </c>
      <c r="V19" s="48"/>
      <c r="W19" s="48"/>
      <c r="X19" s="49" t="str">
        <f t="shared" si="18"/>
        <v/>
      </c>
      <c r="Y19" s="48"/>
      <c r="Z19" s="48"/>
      <c r="AA19" s="48"/>
      <c r="AB19" s="23" t="str">
        <f t="shared" ref="AB19:AB21" si="22">IFERROR(IF(AND(U18="Probabilidad",U19="Probabilidad"),(AD18-(+AD18*X19)),IF(AND(U18="Impacto",U19="Probabilidad"),(AD17-(+AD17*X19)),IF(U19="Impacto",AD18,""))),"")</f>
        <v/>
      </c>
      <c r="AC19" s="50" t="str">
        <f t="shared" si="13"/>
        <v/>
      </c>
      <c r="AD19" s="51" t="str">
        <f t="shared" si="19"/>
        <v/>
      </c>
      <c r="AE19" s="50" t="str">
        <f t="shared" si="15"/>
        <v/>
      </c>
      <c r="AF19" s="51" t="str">
        <f t="shared" ref="AF19:AF21" si="23">IFERROR(IF(AND(U18="Impacto",U19="Impacto"),(AF18-(+AF18*X19)),IF(AND(U18="Probabilidad",U19="Impacto"),(AF17-(+AF17*X19)),IF(U19="Probabilidad",AF18,""))),"")</f>
        <v/>
      </c>
      <c r="AG19" s="52" t="str">
        <f>IFERROR(IF(OR(AND(AC19="Muy Baja",AE19="Leve"),AND(AC19="Muy Baja",AE19="Menor"),AND(AC19="Baja",AE19="Leve")),"Bajo",IF(OR(AND(AC19="Muy baja",AE19="Moderado"),AND(AC19="Baja",AE19="Menor"),AND(AC19="Baja",AE19="Moderado"),AND(AC19="Media",AE19="Leve"),AND(AC19="Media",AE19="Menor"),AND(AC19="Media",AE19="Moderado"),AND(AC19="Alta",AE19="Leve"),AND(AC19="Alta",AE19="Menor")),"Moderado",IF(OR(AND(AC19="Muy Baja",AE19="Mayor"),AND(AC19="Baja",AE19="Mayor"),AND(AC19="Media",AE19="Mayor"),AND(AC19="Alta",AE19="Moderado"),AND(AC19="Alta",AE19="Mayor"),AND(AC19="Muy Alta",AE19="Leve"),AND(AC19="Muy Alta",AE19="Menor"),AND(AC19="Muy Alta",AE19="Moderado"),AND(AC19="Muy Alta",AE19="Mayor")),"Alto",IF(OR(AND(AC19="Muy Baja",AE19="Catastrófico"),AND(AC19="Baja",AE19="Catastrófico"),AND(AC19="Media",AE19="Catastrófico"),AND(AC19="Alta",AE19="Catastrófico"),AND(AC19="Muy Alta",AE19="Catastrófico")),"Extremo","")))),"")</f>
        <v/>
      </c>
      <c r="AH19" s="53"/>
      <c r="AI19" s="54"/>
      <c r="AJ19" s="44"/>
      <c r="AK19" s="55"/>
      <c r="AL19" s="55"/>
      <c r="AM19" s="54"/>
      <c r="AN19" s="44"/>
      <c r="AO19" s="44"/>
      <c r="AP19" s="44"/>
      <c r="AQ19" s="44"/>
      <c r="AR19" s="44"/>
      <c r="AS19" s="44"/>
      <c r="AT19" s="44"/>
      <c r="AU19" s="44"/>
      <c r="AV19" s="44"/>
      <c r="AW19" s="7"/>
      <c r="AX19" s="7"/>
      <c r="AY19" s="7"/>
      <c r="AZ19" s="7"/>
      <c r="BA19" s="7"/>
      <c r="BB19" s="7"/>
      <c r="BC19" s="7"/>
      <c r="BD19" s="7"/>
      <c r="BE19" s="7"/>
      <c r="BF19" s="7"/>
      <c r="BG19" s="7"/>
      <c r="BH19" s="7"/>
      <c r="BI19" s="7"/>
      <c r="BJ19" s="7"/>
      <c r="BK19" s="7"/>
      <c r="BL19" s="7"/>
      <c r="BM19" s="7"/>
      <c r="BN19" s="7"/>
      <c r="BO19" s="7"/>
      <c r="BP19" s="7"/>
      <c r="BQ19" s="7" t="s">
        <v>259</v>
      </c>
      <c r="BR19" s="7"/>
      <c r="BS19" s="7"/>
      <c r="BT19" s="7"/>
    </row>
    <row r="20" spans="2:72" ht="151.5" customHeight="1" x14ac:dyDescent="0.3">
      <c r="E20" s="325"/>
      <c r="F20" s="328"/>
      <c r="G20" s="328"/>
      <c r="H20" s="328"/>
      <c r="I20" s="331"/>
      <c r="J20" s="328"/>
      <c r="K20" s="306"/>
      <c r="L20" s="295"/>
      <c r="M20" s="298"/>
      <c r="N20" s="309"/>
      <c r="O20" s="145">
        <f ca="1">IF(NOT(ISERROR(MATCH(N20,_xlfn.ANCHORARRAY(I31),0))),M33&amp;"Por favor no seleccionar los criterios de impacto",N20)</f>
        <v>0</v>
      </c>
      <c r="P20" s="295"/>
      <c r="Q20" s="298"/>
      <c r="R20" s="301"/>
      <c r="S20" s="56"/>
      <c r="T20" s="45"/>
      <c r="U20" s="47" t="str">
        <f t="shared" si="21"/>
        <v/>
      </c>
      <c r="V20" s="48"/>
      <c r="W20" s="48"/>
      <c r="X20" s="49" t="str">
        <f t="shared" si="18"/>
        <v/>
      </c>
      <c r="Y20" s="48"/>
      <c r="Z20" s="48"/>
      <c r="AA20" s="48"/>
      <c r="AB20" s="23" t="str">
        <f t="shared" si="22"/>
        <v/>
      </c>
      <c r="AC20" s="50" t="str">
        <f t="shared" si="13"/>
        <v/>
      </c>
      <c r="AD20" s="51" t="str">
        <f t="shared" si="19"/>
        <v/>
      </c>
      <c r="AE20" s="50" t="str">
        <f t="shared" si="15"/>
        <v/>
      </c>
      <c r="AF20" s="51" t="str">
        <f t="shared" si="23"/>
        <v/>
      </c>
      <c r="AG20" s="52" t="str">
        <f t="shared" ref="AG20:AG21" si="24">IFERROR(IF(OR(AND(AC20="Muy Baja",AE20="Leve"),AND(AC20="Muy Baja",AE20="Menor"),AND(AC20="Baja",AE20="Leve")),"Bajo",IF(OR(AND(AC20="Muy baja",AE20="Moderado"),AND(AC20="Baja",AE20="Menor"),AND(AC20="Baja",AE20="Moderado"),AND(AC20="Media",AE20="Leve"),AND(AC20="Media",AE20="Menor"),AND(AC20="Media",AE20="Moderado"),AND(AC20="Alta",AE20="Leve"),AND(AC20="Alta",AE20="Menor")),"Moderado",IF(OR(AND(AC20="Muy Baja",AE20="Mayor"),AND(AC20="Baja",AE20="Mayor"),AND(AC20="Media",AE20="Mayor"),AND(AC20="Alta",AE20="Moderado"),AND(AC20="Alta",AE20="Mayor"),AND(AC20="Muy Alta",AE20="Leve"),AND(AC20="Muy Alta",AE20="Menor"),AND(AC20="Muy Alta",AE20="Moderado"),AND(AC20="Muy Alta",AE20="Mayor")),"Alto",IF(OR(AND(AC20="Muy Baja",AE20="Catastrófico"),AND(AC20="Baja",AE20="Catastrófico"),AND(AC20="Media",AE20="Catastrófico"),AND(AC20="Alta",AE20="Catastrófico"),AND(AC20="Muy Alta",AE20="Catastrófico")),"Extremo","")))),"")</f>
        <v/>
      </c>
      <c r="AH20" s="53"/>
      <c r="AI20" s="54"/>
      <c r="AJ20" s="44"/>
      <c r="AK20" s="55"/>
      <c r="AL20" s="55"/>
      <c r="AM20" s="54"/>
      <c r="AN20" s="44"/>
      <c r="AO20" s="44"/>
      <c r="AP20" s="44"/>
      <c r="AQ20" s="44"/>
      <c r="AR20" s="44"/>
      <c r="AS20" s="44"/>
      <c r="AT20" s="44"/>
      <c r="AU20" s="44"/>
      <c r="AV20" s="44"/>
      <c r="AW20" s="7"/>
      <c r="AX20" s="7"/>
      <c r="AY20" s="7"/>
      <c r="AZ20" s="7"/>
      <c r="BA20" s="7"/>
      <c r="BB20" s="7"/>
      <c r="BC20" s="7"/>
      <c r="BD20" s="7"/>
      <c r="BE20" s="7"/>
      <c r="BF20" s="7"/>
      <c r="BG20" s="7"/>
      <c r="BH20" s="7"/>
      <c r="BI20" s="7"/>
      <c r="BJ20" s="7"/>
      <c r="BK20" s="7"/>
      <c r="BL20" s="7"/>
      <c r="BM20" s="7"/>
      <c r="BN20" s="7"/>
      <c r="BO20" s="7"/>
      <c r="BP20" s="7"/>
      <c r="BQ20" s="7" t="s">
        <v>260</v>
      </c>
      <c r="BR20" s="7"/>
      <c r="BS20" s="7"/>
      <c r="BT20" s="7"/>
    </row>
    <row r="21" spans="2:72" ht="151.5" customHeight="1" x14ac:dyDescent="0.3">
      <c r="E21" s="326"/>
      <c r="F21" s="329"/>
      <c r="G21" s="329"/>
      <c r="H21" s="329"/>
      <c r="I21" s="332"/>
      <c r="J21" s="329"/>
      <c r="K21" s="307"/>
      <c r="L21" s="296"/>
      <c r="M21" s="299"/>
      <c r="N21" s="310"/>
      <c r="O21" s="146">
        <f ca="1">IF(NOT(ISERROR(MATCH(N21,_xlfn.ANCHORARRAY(I32),0))),M34&amp;"Por favor no seleccionar los criterios de impacto",N21)</f>
        <v>0</v>
      </c>
      <c r="P21" s="296"/>
      <c r="Q21" s="299"/>
      <c r="R21" s="302"/>
      <c r="S21" s="56"/>
      <c r="T21" s="45"/>
      <c r="U21" s="47" t="str">
        <f t="shared" si="21"/>
        <v/>
      </c>
      <c r="V21" s="48"/>
      <c r="W21" s="48"/>
      <c r="X21" s="49" t="str">
        <f t="shared" si="18"/>
        <v/>
      </c>
      <c r="Y21" s="48"/>
      <c r="Z21" s="48"/>
      <c r="AA21" s="48"/>
      <c r="AB21" s="23" t="str">
        <f t="shared" si="22"/>
        <v/>
      </c>
      <c r="AC21" s="50" t="str">
        <f t="shared" si="13"/>
        <v/>
      </c>
      <c r="AD21" s="51" t="str">
        <f t="shared" si="19"/>
        <v/>
      </c>
      <c r="AE21" s="50" t="str">
        <f t="shared" si="15"/>
        <v/>
      </c>
      <c r="AF21" s="51" t="str">
        <f t="shared" si="23"/>
        <v/>
      </c>
      <c r="AG21" s="52" t="str">
        <f t="shared" si="24"/>
        <v/>
      </c>
      <c r="AH21" s="53"/>
      <c r="AI21" s="54"/>
      <c r="AJ21" s="44"/>
      <c r="AK21" s="55"/>
      <c r="AL21" s="55"/>
      <c r="AM21" s="54"/>
      <c r="AN21" s="44"/>
      <c r="AO21" s="44"/>
      <c r="AP21" s="44"/>
      <c r="AQ21" s="44"/>
      <c r="AR21" s="44"/>
      <c r="AS21" s="44"/>
      <c r="AT21" s="44"/>
      <c r="AU21" s="44"/>
      <c r="AV21" s="44"/>
      <c r="AW21" s="7"/>
      <c r="AX21" s="7"/>
      <c r="AY21" s="7"/>
      <c r="AZ21" s="7"/>
      <c r="BA21" s="7"/>
      <c r="BB21" s="7"/>
      <c r="BC21" s="7"/>
      <c r="BD21" s="7"/>
      <c r="BE21" s="7"/>
      <c r="BF21" s="7"/>
      <c r="BG21" s="7"/>
      <c r="BH21" s="7"/>
      <c r="BI21" s="7"/>
      <c r="BJ21" s="7"/>
      <c r="BK21" s="7"/>
      <c r="BL21" s="7"/>
      <c r="BM21" s="7"/>
      <c r="BN21" s="7"/>
      <c r="BO21" s="7"/>
      <c r="BP21" s="7"/>
      <c r="BQ21" s="7" t="s">
        <v>261</v>
      </c>
      <c r="BR21" s="7"/>
      <c r="BS21" s="7"/>
      <c r="BT21" s="7"/>
    </row>
    <row r="22" spans="2:72" ht="151.5" customHeight="1" x14ac:dyDescent="0.3">
      <c r="E22" s="226">
        <v>3</v>
      </c>
      <c r="F22" s="327"/>
      <c r="G22" s="327"/>
      <c r="H22" s="327"/>
      <c r="I22" s="330"/>
      <c r="J22" s="327"/>
      <c r="K22" s="305"/>
      <c r="L22" s="294" t="str">
        <f>IF(K22&lt;=0,"",IF(K22&lt;=2,"Muy Baja",IF(K22&lt;=24,"Baja",IF(K22&lt;=500,"Media",IF(K22&lt;=5000,"Alta","Muy Alta")))))</f>
        <v/>
      </c>
      <c r="M22" s="297" t="str">
        <f>IF(L22="","",IF(L22="Muy Baja",0.2,IF(L22="Baja",0.4,IF(L22="Media",0.6,IF(L22="Alta",0.8,IF(L22="Muy Alta",1,))))))</f>
        <v/>
      </c>
      <c r="N22" s="308"/>
      <c r="O22" s="144">
        <f ca="1">IF(NOT(ISERROR(MATCH(N22,'Tabla Impacto'!$B$221:$B$223,0))),'Tabla Impacto'!$F$223&amp;"Por favor no seleccionar los criterios de impacto(Afectación Económica o presupuestal y Pérdida Reputacional)",N22)</f>
        <v>0</v>
      </c>
      <c r="P22" s="294" t="str">
        <f ca="1">IF(OR(O22='Tabla Impacto'!$C$11,O22='Tabla Impacto'!$D$11),"Leve",IF(OR(O22='Tabla Impacto'!$C$12,O22='Tabla Impacto'!$D$12),"Menor",IF(OR(O22='Tabla Impacto'!$C$13,O22='Tabla Impacto'!$D$13),"Moderado",IF(OR(O22='Tabla Impacto'!$C$14,O22='Tabla Impacto'!$D$14),"Mayor",IF(OR(O22='Tabla Impacto'!$C$15,O22='Tabla Impacto'!$D$15),"Catastrófico","")))))</f>
        <v/>
      </c>
      <c r="Q22" s="297" t="str">
        <f ca="1">IF(P22="","",IF(P22="Leve",0.2,IF(P22="Menor",0.4,IF(P22="Moderado",0.6,IF(P22="Mayor",0.8,IF(P22="Catastrófico",1,))))))</f>
        <v/>
      </c>
      <c r="R22" s="300" t="str">
        <f ca="1">IF(OR(AND(L22="Muy Baja",P22="Leve"),AND(L22="Muy Baja",P22="Menor"),AND(L22="Baja",P22="Leve")),"Bajo",IF(OR(AND(L22="Muy baja",P22="Moderado"),AND(L22="Baja",P22="Menor"),AND(L22="Baja",P22="Moderado"),AND(L22="Media",P22="Leve"),AND(L22="Media",P22="Menor"),AND(L22="Media",P22="Moderado"),AND(L22="Alta",P22="Leve"),AND(L22="Alta",P22="Menor")),"Moderado",IF(OR(AND(L22="Muy Baja",P22="Mayor"),AND(L22="Baja",P22="Mayor"),AND(L22="Media",P22="Mayor"),AND(L22="Alta",P22="Moderado"),AND(L22="Alta",P22="Mayor"),AND(L22="Muy Alta",P22="Leve"),AND(L22="Muy Alta",P22="Menor"),AND(L22="Muy Alta",P22="Moderado"),AND(L22="Muy Alta",P22="Mayor")),"Alto",IF(OR(AND(L22="Muy Baja",P22="Catastrófico"),AND(L22="Baja",P22="Catastrófico"),AND(L22="Media",P22="Catastrófico"),AND(L22="Alta",P22="Catastrófico"),AND(L22="Muy Alta",P22="Catastrófico")),"Extremo",""))))</f>
        <v/>
      </c>
      <c r="S22" s="56"/>
      <c r="T22" s="45"/>
      <c r="U22" s="47" t="str">
        <f>IF(OR(V22="Preventivo",V22="Detectivo"),"Probabilidad",IF(V22="Correctivo","Impacto",""))</f>
        <v/>
      </c>
      <c r="V22" s="48"/>
      <c r="W22" s="48"/>
      <c r="X22" s="49" t="str">
        <f>IF(AND(V22="Preventivo",W22="Automático"),"50%",IF(AND(V22="Preventivo",W22="Manual"),"40%",IF(AND(V22="Detectivo",W22="Automático"),"40%",IF(AND(V22="Detectivo",W22="Manual"),"30%",IF(AND(V22="Correctivo",W22="Automático"),"35%",IF(AND(V22="Correctivo",W22="Manual"),"25%",""))))))</f>
        <v/>
      </c>
      <c r="Y22" s="48"/>
      <c r="Z22" s="48"/>
      <c r="AA22" s="48"/>
      <c r="AB22" s="23" t="str">
        <f>IFERROR(IF(U22="Probabilidad",(M22-(+M22*X22)),IF(U22="Impacto",M22,"")),"")</f>
        <v/>
      </c>
      <c r="AC22" s="50" t="str">
        <f>IFERROR(IF(AB22="","",IF(AB22&lt;=0.2,"Muy Baja",IF(AB22&lt;=0.4,"Baja",IF(AB22&lt;=0.6,"Media",IF(AB22&lt;=0.8,"Alta","Muy Alta"))))),"")</f>
        <v/>
      </c>
      <c r="AD22" s="51" t="str">
        <f>+AB22</f>
        <v/>
      </c>
      <c r="AE22" s="50" t="str">
        <f>IFERROR(IF(AF22="","",IF(AF22&lt;=0.2,"Leve",IF(AF22&lt;=0.4,"Menor",IF(AF22&lt;=0.6,"Moderado",IF(AF22&lt;=0.8,"Mayor","Catastrófico"))))),"")</f>
        <v/>
      </c>
      <c r="AF22" s="51" t="str">
        <f>IFERROR(IF(U22="Impacto",(Q22-(+Q22*X22)),IF(U22="Probabilidad",Q22,"")),"")</f>
        <v/>
      </c>
      <c r="AG22" s="52" t="str">
        <f>IFERROR(IF(OR(AND(AC22="Muy Baja",AE22="Leve"),AND(AC22="Muy Baja",AE22="Menor"),AND(AC22="Baja",AE22="Leve")),"Bajo",IF(OR(AND(AC22="Muy baja",AE22="Moderado"),AND(AC22="Baja",AE22="Menor"),AND(AC22="Baja",AE22="Moderado"),AND(AC22="Media",AE22="Leve"),AND(AC22="Media",AE22="Menor"),AND(AC22="Media",AE22="Moderado"),AND(AC22="Alta",AE22="Leve"),AND(AC22="Alta",AE22="Menor")),"Moderado",IF(OR(AND(AC22="Muy Baja",AE22="Mayor"),AND(AC22="Baja",AE22="Mayor"),AND(AC22="Media",AE22="Mayor"),AND(AC22="Alta",AE22="Moderado"),AND(AC22="Alta",AE22="Mayor"),AND(AC22="Muy Alta",AE22="Leve"),AND(AC22="Muy Alta",AE22="Menor"),AND(AC22="Muy Alta",AE22="Moderado"),AND(AC22="Muy Alta",AE22="Mayor")),"Alto",IF(OR(AND(AC22="Muy Baja",AE22="Catastrófico"),AND(AC22="Baja",AE22="Catastrófico"),AND(AC22="Media",AE22="Catastrófico"),AND(AC22="Alta",AE22="Catastrófico"),AND(AC22="Muy Alta",AE22="Catastrófico")),"Extremo","")))),"")</f>
        <v/>
      </c>
      <c r="AH22" s="53"/>
      <c r="AI22" s="54"/>
      <c r="AJ22" s="44"/>
      <c r="AK22" s="55"/>
      <c r="AL22" s="55"/>
      <c r="AM22" s="54"/>
      <c r="AN22" s="44"/>
      <c r="AO22" s="44"/>
      <c r="AP22" s="44"/>
      <c r="AQ22" s="44"/>
      <c r="AR22" s="44"/>
      <c r="AS22" s="44"/>
      <c r="AT22" s="44"/>
      <c r="AU22" s="44"/>
      <c r="AV22" s="44"/>
      <c r="AW22" s="7"/>
      <c r="AX22" s="7"/>
      <c r="AY22" s="7"/>
      <c r="AZ22" s="7"/>
      <c r="BA22" s="7"/>
      <c r="BB22" s="7"/>
      <c r="BC22" s="7"/>
      <c r="BD22" s="7"/>
      <c r="BE22" s="7"/>
      <c r="BF22" s="7"/>
      <c r="BG22" s="7"/>
      <c r="BH22" s="7"/>
      <c r="BI22" s="7"/>
      <c r="BJ22" s="7"/>
      <c r="BK22" s="7"/>
      <c r="BL22" s="7"/>
      <c r="BM22" s="7"/>
      <c r="BN22" s="7"/>
      <c r="BO22" s="7"/>
      <c r="BP22" s="7"/>
      <c r="BQ22" s="7"/>
      <c r="BR22" s="7"/>
      <c r="BS22" s="7"/>
      <c r="BT22" s="7"/>
    </row>
    <row r="23" spans="2:72" ht="151.5" customHeight="1" x14ac:dyDescent="0.3">
      <c r="E23" s="227"/>
      <c r="F23" s="328"/>
      <c r="G23" s="328"/>
      <c r="H23" s="328"/>
      <c r="I23" s="331"/>
      <c r="J23" s="328"/>
      <c r="K23" s="306"/>
      <c r="L23" s="295"/>
      <c r="M23" s="298"/>
      <c r="N23" s="309"/>
      <c r="O23" s="145">
        <f t="shared" ref="O23:O27" ca="1" si="25">IF(NOT(ISERROR(MATCH(N23,_xlfn.ANCHORARRAY(I34),0))),M36&amp;"Por favor no seleccionar los criterios de impacto",N23)</f>
        <v>0</v>
      </c>
      <c r="P23" s="295"/>
      <c r="Q23" s="298"/>
      <c r="R23" s="301"/>
      <c r="S23" s="56"/>
      <c r="T23" s="45"/>
      <c r="U23" s="47" t="str">
        <f>IF(OR(V23="Preventivo",V23="Detectivo"),"Probabilidad",IF(V23="Correctivo","Impacto",""))</f>
        <v/>
      </c>
      <c r="V23" s="48"/>
      <c r="W23" s="48"/>
      <c r="X23" s="49" t="str">
        <f t="shared" ref="X23:X27" si="26">IF(AND(V23="Preventivo",W23="Automático"),"50%",IF(AND(V23="Preventivo",W23="Manual"),"40%",IF(AND(V23="Detectivo",W23="Automático"),"40%",IF(AND(V23="Detectivo",W23="Manual"),"30%",IF(AND(V23="Correctivo",W23="Automático"),"35%",IF(AND(V23="Correctivo",W23="Manual"),"25%",""))))))</f>
        <v/>
      </c>
      <c r="Y23" s="48"/>
      <c r="Z23" s="48"/>
      <c r="AA23" s="48"/>
      <c r="AB23" s="27" t="str">
        <f>IFERROR(IF(AND(U22="Probabilidad",U23="Probabilidad"),(AD22-(+AD22*X23)),IF(U23="Probabilidad",(M22-(+M22*X23)),IF(U23="Impacto",AD22,""))),"")</f>
        <v/>
      </c>
      <c r="AC23" s="50" t="str">
        <f t="shared" si="13"/>
        <v/>
      </c>
      <c r="AD23" s="51" t="str">
        <f t="shared" ref="AD23:AD27" si="27">+AB23</f>
        <v/>
      </c>
      <c r="AE23" s="50" t="str">
        <f t="shared" si="15"/>
        <v/>
      </c>
      <c r="AF23" s="51" t="str">
        <f>IFERROR(IF(AND(U22="Impacto",U23="Impacto"),(AF16-(+AF16*X23)),IF(U23="Impacto",($Q$22-(+$Q$22*X23)),IF(U23="Probabilidad",AF16,""))),"")</f>
        <v/>
      </c>
      <c r="AG23" s="52" t="str">
        <f t="shared" ref="AG23:AG24" si="28">IFERROR(IF(OR(AND(AC23="Muy Baja",AE23="Leve"),AND(AC23="Muy Baja",AE23="Menor"),AND(AC23="Baja",AE23="Leve")),"Bajo",IF(OR(AND(AC23="Muy baja",AE23="Moderado"),AND(AC23="Baja",AE23="Menor"),AND(AC23="Baja",AE23="Moderado"),AND(AC23="Media",AE23="Leve"),AND(AC23="Media",AE23="Menor"),AND(AC23="Media",AE23="Moderado"),AND(AC23="Alta",AE23="Leve"),AND(AC23="Alta",AE23="Menor")),"Moderado",IF(OR(AND(AC23="Muy Baja",AE23="Mayor"),AND(AC23="Baja",AE23="Mayor"),AND(AC23="Media",AE23="Mayor"),AND(AC23="Alta",AE23="Moderado"),AND(AC23="Alta",AE23="Mayor"),AND(AC23="Muy Alta",AE23="Leve"),AND(AC23="Muy Alta",AE23="Menor"),AND(AC23="Muy Alta",AE23="Moderado"),AND(AC23="Muy Alta",AE23="Mayor")),"Alto",IF(OR(AND(AC23="Muy Baja",AE23="Catastrófico"),AND(AC23="Baja",AE23="Catastrófico"),AND(AC23="Media",AE23="Catastrófico"),AND(AC23="Alta",AE23="Catastrófico"),AND(AC23="Muy Alta",AE23="Catastrófico")),"Extremo","")))),"")</f>
        <v/>
      </c>
      <c r="AH23" s="53"/>
      <c r="AI23" s="54"/>
      <c r="AJ23" s="44"/>
      <c r="AK23" s="55"/>
      <c r="AL23" s="55"/>
      <c r="AM23" s="54"/>
      <c r="AN23" s="44"/>
      <c r="AO23" s="44"/>
      <c r="AP23" s="44"/>
      <c r="AQ23" s="44"/>
      <c r="AR23" s="44"/>
      <c r="AS23" s="44"/>
      <c r="AT23" s="44"/>
      <c r="AU23" s="44"/>
      <c r="AV23" s="44"/>
      <c r="AW23" s="7"/>
      <c r="AX23" s="7"/>
      <c r="AY23" s="7"/>
      <c r="AZ23" s="7"/>
      <c r="BA23" s="7"/>
      <c r="BB23" s="7"/>
      <c r="BC23" s="7"/>
      <c r="BD23" s="7"/>
      <c r="BE23" s="7"/>
      <c r="BF23" s="7"/>
      <c r="BG23" s="7"/>
      <c r="BH23" s="7"/>
      <c r="BI23" s="7"/>
      <c r="BJ23" s="7"/>
      <c r="BK23" s="7"/>
      <c r="BL23" s="7"/>
      <c r="BM23" s="7"/>
      <c r="BN23" s="7"/>
      <c r="BO23" s="7"/>
      <c r="BP23" s="7"/>
      <c r="BQ23" s="7"/>
      <c r="BR23" s="7"/>
      <c r="BS23" s="7"/>
      <c r="BT23" s="7"/>
    </row>
    <row r="24" spans="2:72" ht="151.5" customHeight="1" x14ac:dyDescent="0.3">
      <c r="E24" s="227"/>
      <c r="F24" s="328"/>
      <c r="G24" s="328"/>
      <c r="H24" s="328"/>
      <c r="I24" s="331"/>
      <c r="J24" s="328"/>
      <c r="K24" s="306"/>
      <c r="L24" s="295"/>
      <c r="M24" s="298"/>
      <c r="N24" s="309"/>
      <c r="O24" s="145">
        <f t="shared" ca="1" si="25"/>
        <v>0</v>
      </c>
      <c r="P24" s="295"/>
      <c r="Q24" s="298"/>
      <c r="R24" s="301"/>
      <c r="S24" s="56"/>
      <c r="T24" s="46"/>
      <c r="U24" s="47" t="str">
        <f>IF(OR(V24="Preventivo",V24="Detectivo"),"Probabilidad",IF(V24="Correctivo","Impacto",""))</f>
        <v/>
      </c>
      <c r="V24" s="48"/>
      <c r="W24" s="48"/>
      <c r="X24" s="49" t="str">
        <f t="shared" si="26"/>
        <v/>
      </c>
      <c r="Y24" s="48"/>
      <c r="Z24" s="48"/>
      <c r="AA24" s="48"/>
      <c r="AB24" s="23" t="str">
        <f>IFERROR(IF(AND(U23="Probabilidad",U24="Probabilidad"),(AD23-(+AD23*X24)),IF(AND(U23="Impacto",U24="Probabilidad"),(AD22-(+AD22*X24)),IF(U24="Impacto",AD23,""))),"")</f>
        <v/>
      </c>
      <c r="AC24" s="50" t="str">
        <f t="shared" si="13"/>
        <v/>
      </c>
      <c r="AD24" s="51" t="str">
        <f t="shared" si="27"/>
        <v/>
      </c>
      <c r="AE24" s="50" t="str">
        <f t="shared" si="15"/>
        <v/>
      </c>
      <c r="AF24" s="51" t="str">
        <f>IFERROR(IF(AND(U23="Impacto",U24="Impacto"),(AF23-(+AF23*X24)),IF(AND(U23="Probabilidad",U24="Impacto"),(AF22-(+AF22*X24)),IF(U24="Probabilidad",AF23,""))),"")</f>
        <v/>
      </c>
      <c r="AG24" s="52" t="str">
        <f t="shared" si="28"/>
        <v/>
      </c>
      <c r="AH24" s="53"/>
      <c r="AI24" s="54"/>
      <c r="AJ24" s="44"/>
      <c r="AK24" s="55"/>
      <c r="AL24" s="55"/>
      <c r="AM24" s="54"/>
      <c r="AN24" s="44"/>
      <c r="AO24" s="44"/>
      <c r="AP24" s="44"/>
      <c r="AQ24" s="44"/>
      <c r="AR24" s="44"/>
      <c r="AS24" s="44"/>
      <c r="AT24" s="44"/>
      <c r="AU24" s="44"/>
      <c r="AV24" s="44"/>
      <c r="AW24" s="7"/>
      <c r="AX24" s="7"/>
      <c r="AY24" s="7"/>
      <c r="AZ24" s="7"/>
      <c r="BA24" s="7"/>
      <c r="BB24" s="7"/>
      <c r="BC24" s="7"/>
      <c r="BD24" s="7"/>
      <c r="BE24" s="7"/>
      <c r="BF24" s="7"/>
      <c r="BG24" s="7"/>
      <c r="BH24" s="7"/>
      <c r="BI24" s="7"/>
      <c r="BJ24" s="7"/>
      <c r="BK24" s="7"/>
      <c r="BL24" s="7"/>
      <c r="BM24" s="7"/>
      <c r="BN24" s="7"/>
      <c r="BO24" s="7"/>
      <c r="BP24" s="7"/>
      <c r="BQ24" s="7"/>
      <c r="BR24" s="7"/>
      <c r="BS24" s="7"/>
      <c r="BT24" s="7"/>
    </row>
    <row r="25" spans="2:72" ht="151.5" customHeight="1" x14ac:dyDescent="0.3">
      <c r="E25" s="227"/>
      <c r="F25" s="328"/>
      <c r="G25" s="328"/>
      <c r="H25" s="328"/>
      <c r="I25" s="331"/>
      <c r="J25" s="328"/>
      <c r="K25" s="306"/>
      <c r="L25" s="295"/>
      <c r="M25" s="298"/>
      <c r="N25" s="309"/>
      <c r="O25" s="145">
        <f t="shared" ca="1" si="25"/>
        <v>0</v>
      </c>
      <c r="P25" s="295"/>
      <c r="Q25" s="298"/>
      <c r="R25" s="301"/>
      <c r="S25" s="56"/>
      <c r="T25" s="45"/>
      <c r="U25" s="47" t="str">
        <f t="shared" ref="U25:U27" si="29">IF(OR(V25="Preventivo",V25="Detectivo"),"Probabilidad",IF(V25="Correctivo","Impacto",""))</f>
        <v/>
      </c>
      <c r="V25" s="48"/>
      <c r="W25" s="48"/>
      <c r="X25" s="49" t="str">
        <f t="shared" si="26"/>
        <v/>
      </c>
      <c r="Y25" s="48"/>
      <c r="Z25" s="48"/>
      <c r="AA25" s="48"/>
      <c r="AB25" s="23" t="str">
        <f t="shared" ref="AB25:AB27" si="30">IFERROR(IF(AND(U24="Probabilidad",U25="Probabilidad"),(AD24-(+AD24*X25)),IF(AND(U24="Impacto",U25="Probabilidad"),(AD23-(+AD23*X25)),IF(U25="Impacto",AD24,""))),"")</f>
        <v/>
      </c>
      <c r="AC25" s="50" t="str">
        <f t="shared" si="13"/>
        <v/>
      </c>
      <c r="AD25" s="51" t="str">
        <f t="shared" si="27"/>
        <v/>
      </c>
      <c r="AE25" s="50" t="str">
        <f t="shared" si="15"/>
        <v/>
      </c>
      <c r="AF25" s="51" t="str">
        <f t="shared" ref="AF25:AF27" si="31">IFERROR(IF(AND(U24="Impacto",U25="Impacto"),(AF24-(+AF24*X25)),IF(AND(U24="Probabilidad",U25="Impacto"),(AF23-(+AF23*X25)),IF(U25="Probabilidad",AF24,""))),"")</f>
        <v/>
      </c>
      <c r="AG25" s="52" t="str">
        <f>IFERROR(IF(OR(AND(AC25="Muy Baja",AE25="Leve"),AND(AC25="Muy Baja",AE25="Menor"),AND(AC25="Baja",AE25="Leve")),"Bajo",IF(OR(AND(AC25="Muy baja",AE25="Moderado"),AND(AC25="Baja",AE25="Menor"),AND(AC25="Baja",AE25="Moderado"),AND(AC25="Media",AE25="Leve"),AND(AC25="Media",AE25="Menor"),AND(AC25="Media",AE25="Moderado"),AND(AC25="Alta",AE25="Leve"),AND(AC25="Alta",AE25="Menor")),"Moderado",IF(OR(AND(AC25="Muy Baja",AE25="Mayor"),AND(AC25="Baja",AE25="Mayor"),AND(AC25="Media",AE25="Mayor"),AND(AC25="Alta",AE25="Moderado"),AND(AC25="Alta",AE25="Mayor"),AND(AC25="Muy Alta",AE25="Leve"),AND(AC25="Muy Alta",AE25="Menor"),AND(AC25="Muy Alta",AE25="Moderado"),AND(AC25="Muy Alta",AE25="Mayor")),"Alto",IF(OR(AND(AC25="Muy Baja",AE25="Catastrófico"),AND(AC25="Baja",AE25="Catastrófico"),AND(AC25="Media",AE25="Catastrófico"),AND(AC25="Alta",AE25="Catastrófico"),AND(AC25="Muy Alta",AE25="Catastrófico")),"Extremo","")))),"")</f>
        <v/>
      </c>
      <c r="AH25" s="53"/>
      <c r="AI25" s="54"/>
      <c r="AJ25" s="44"/>
      <c r="AK25" s="55"/>
      <c r="AL25" s="55"/>
      <c r="AM25" s="54"/>
      <c r="AN25" s="44"/>
      <c r="AO25" s="44"/>
      <c r="AP25" s="44"/>
      <c r="AQ25" s="44"/>
      <c r="AR25" s="44"/>
      <c r="AS25" s="44"/>
      <c r="AT25" s="44"/>
      <c r="AU25" s="44"/>
      <c r="AV25" s="44"/>
      <c r="AW25" s="7"/>
      <c r="AX25" s="7"/>
      <c r="AY25" s="7"/>
      <c r="AZ25" s="7"/>
      <c r="BA25" s="7"/>
      <c r="BB25" s="7"/>
      <c r="BC25" s="7"/>
      <c r="BD25" s="7"/>
      <c r="BE25" s="7"/>
      <c r="BF25" s="7"/>
      <c r="BG25" s="7"/>
      <c r="BH25" s="7"/>
      <c r="BI25" s="7"/>
      <c r="BJ25" s="7"/>
      <c r="BK25" s="7"/>
      <c r="BL25" s="7"/>
      <c r="BM25" s="7"/>
      <c r="BN25" s="7"/>
      <c r="BO25" s="7"/>
      <c r="BP25" s="7"/>
      <c r="BQ25" s="7"/>
      <c r="BR25" s="7"/>
      <c r="BS25" s="7"/>
      <c r="BT25" s="7"/>
    </row>
    <row r="26" spans="2:72" ht="151.5" customHeight="1" x14ac:dyDescent="0.3">
      <c r="E26" s="227"/>
      <c r="F26" s="328"/>
      <c r="G26" s="328"/>
      <c r="H26" s="328"/>
      <c r="I26" s="331"/>
      <c r="J26" s="328"/>
      <c r="K26" s="306"/>
      <c r="L26" s="295"/>
      <c r="M26" s="298"/>
      <c r="N26" s="309"/>
      <c r="O26" s="145">
        <f t="shared" ca="1" si="25"/>
        <v>0</v>
      </c>
      <c r="P26" s="295"/>
      <c r="Q26" s="298"/>
      <c r="R26" s="301"/>
      <c r="S26" s="56">
        <v>5</v>
      </c>
      <c r="T26" s="45"/>
      <c r="U26" s="47" t="str">
        <f t="shared" si="29"/>
        <v/>
      </c>
      <c r="V26" s="48"/>
      <c r="W26" s="48"/>
      <c r="X26" s="49" t="str">
        <f t="shared" si="26"/>
        <v/>
      </c>
      <c r="Y26" s="48"/>
      <c r="Z26" s="48"/>
      <c r="AA26" s="48"/>
      <c r="AB26" s="23" t="str">
        <f t="shared" si="30"/>
        <v/>
      </c>
      <c r="AC26" s="50" t="str">
        <f t="shared" si="13"/>
        <v/>
      </c>
      <c r="AD26" s="51" t="str">
        <f t="shared" si="27"/>
        <v/>
      </c>
      <c r="AE26" s="50" t="str">
        <f t="shared" si="15"/>
        <v/>
      </c>
      <c r="AF26" s="51" t="str">
        <f t="shared" si="31"/>
        <v/>
      </c>
      <c r="AG26" s="52" t="str">
        <f t="shared" ref="AG26:AG27" si="32">IFERROR(IF(OR(AND(AC26="Muy Baja",AE26="Leve"),AND(AC26="Muy Baja",AE26="Menor"),AND(AC26="Baja",AE26="Leve")),"Bajo",IF(OR(AND(AC26="Muy baja",AE26="Moderado"),AND(AC26="Baja",AE26="Menor"),AND(AC26="Baja",AE26="Moderado"),AND(AC26="Media",AE26="Leve"),AND(AC26="Media",AE26="Menor"),AND(AC26="Media",AE26="Moderado"),AND(AC26="Alta",AE26="Leve"),AND(AC26="Alta",AE26="Menor")),"Moderado",IF(OR(AND(AC26="Muy Baja",AE26="Mayor"),AND(AC26="Baja",AE26="Mayor"),AND(AC26="Media",AE26="Mayor"),AND(AC26="Alta",AE26="Moderado"),AND(AC26="Alta",AE26="Mayor"),AND(AC26="Muy Alta",AE26="Leve"),AND(AC26="Muy Alta",AE26="Menor"),AND(AC26="Muy Alta",AE26="Moderado"),AND(AC26="Muy Alta",AE26="Mayor")),"Alto",IF(OR(AND(AC26="Muy Baja",AE26="Catastrófico"),AND(AC26="Baja",AE26="Catastrófico"),AND(AC26="Media",AE26="Catastrófico"),AND(AC26="Alta",AE26="Catastrófico"),AND(AC26="Muy Alta",AE26="Catastrófico")),"Extremo","")))),"")</f>
        <v/>
      </c>
      <c r="AH26" s="53"/>
      <c r="AI26" s="54"/>
      <c r="AJ26" s="44"/>
      <c r="AK26" s="55"/>
      <c r="AL26" s="55"/>
      <c r="AM26" s="54"/>
      <c r="AN26" s="44"/>
      <c r="AO26" s="44"/>
      <c r="AP26" s="44"/>
      <c r="AQ26" s="44"/>
      <c r="AR26" s="44"/>
      <c r="AS26" s="44"/>
      <c r="AT26" s="44"/>
      <c r="AU26" s="44"/>
      <c r="AV26" s="44"/>
      <c r="AW26" s="7"/>
      <c r="AX26" s="7"/>
      <c r="AY26" s="7"/>
      <c r="AZ26" s="7"/>
      <c r="BA26" s="7"/>
      <c r="BB26" s="7"/>
      <c r="BC26" s="7"/>
      <c r="BD26" s="7"/>
      <c r="BE26" s="7"/>
      <c r="BF26" s="7"/>
      <c r="BG26" s="7"/>
      <c r="BH26" s="7"/>
      <c r="BI26" s="7"/>
      <c r="BJ26" s="7"/>
      <c r="BK26" s="7"/>
      <c r="BL26" s="7"/>
      <c r="BM26" s="7"/>
      <c r="BN26" s="7"/>
      <c r="BO26" s="7"/>
      <c r="BP26" s="7"/>
      <c r="BQ26" s="7"/>
      <c r="BR26" s="7"/>
      <c r="BS26" s="7"/>
      <c r="BT26" s="7"/>
    </row>
    <row r="27" spans="2:72" ht="151.5" customHeight="1" x14ac:dyDescent="0.3">
      <c r="E27" s="228"/>
      <c r="F27" s="329"/>
      <c r="G27" s="329"/>
      <c r="H27" s="329"/>
      <c r="I27" s="332"/>
      <c r="J27" s="329"/>
      <c r="K27" s="307"/>
      <c r="L27" s="296"/>
      <c r="M27" s="299"/>
      <c r="N27" s="310"/>
      <c r="O27" s="146">
        <f t="shared" ca="1" si="25"/>
        <v>0</v>
      </c>
      <c r="P27" s="296"/>
      <c r="Q27" s="299"/>
      <c r="R27" s="302"/>
      <c r="S27" s="56">
        <v>6</v>
      </c>
      <c r="T27" s="45"/>
      <c r="U27" s="47" t="str">
        <f t="shared" si="29"/>
        <v/>
      </c>
      <c r="V27" s="48"/>
      <c r="W27" s="48"/>
      <c r="X27" s="49" t="str">
        <f t="shared" si="26"/>
        <v/>
      </c>
      <c r="Y27" s="48"/>
      <c r="Z27" s="48"/>
      <c r="AA27" s="48"/>
      <c r="AB27" s="23" t="str">
        <f t="shared" si="30"/>
        <v/>
      </c>
      <c r="AC27" s="50" t="str">
        <f t="shared" si="13"/>
        <v/>
      </c>
      <c r="AD27" s="51" t="str">
        <f t="shared" si="27"/>
        <v/>
      </c>
      <c r="AE27" s="50" t="str">
        <f t="shared" si="15"/>
        <v/>
      </c>
      <c r="AF27" s="51" t="str">
        <f t="shared" si="31"/>
        <v/>
      </c>
      <c r="AG27" s="52" t="str">
        <f t="shared" si="32"/>
        <v/>
      </c>
      <c r="AH27" s="53"/>
      <c r="AI27" s="54"/>
      <c r="AJ27" s="44"/>
      <c r="AK27" s="55"/>
      <c r="AL27" s="55"/>
      <c r="AM27" s="54"/>
      <c r="AN27" s="44"/>
      <c r="AO27" s="44"/>
      <c r="AP27" s="44"/>
      <c r="AQ27" s="44"/>
      <c r="AR27" s="44"/>
      <c r="AS27" s="44"/>
      <c r="AT27" s="44"/>
      <c r="AU27" s="44"/>
      <c r="AV27" s="44"/>
      <c r="AW27" s="7"/>
      <c r="AX27" s="7"/>
      <c r="AY27" s="7"/>
      <c r="AZ27" s="7"/>
      <c r="BA27" s="7"/>
      <c r="BB27" s="7"/>
      <c r="BC27" s="7"/>
      <c r="BD27" s="7"/>
      <c r="BE27" s="7"/>
      <c r="BF27" s="7"/>
      <c r="BG27" s="7"/>
      <c r="BH27" s="7"/>
      <c r="BI27" s="7"/>
      <c r="BJ27" s="7"/>
      <c r="BK27" s="7"/>
      <c r="BL27" s="7"/>
      <c r="BM27" s="7"/>
      <c r="BN27" s="7"/>
      <c r="BO27" s="7"/>
      <c r="BP27" s="7"/>
      <c r="BQ27" s="7"/>
      <c r="BR27" s="7"/>
      <c r="BS27" s="7"/>
      <c r="BT27" s="7"/>
    </row>
    <row r="28" spans="2:72" ht="151.5" customHeight="1" x14ac:dyDescent="0.3">
      <c r="E28" s="226">
        <v>4</v>
      </c>
      <c r="F28" s="327"/>
      <c r="G28" s="327"/>
      <c r="H28" s="327"/>
      <c r="I28" s="330"/>
      <c r="J28" s="327"/>
      <c r="K28" s="305"/>
      <c r="L28" s="294" t="str">
        <f>IF(K28&lt;=0,"",IF(K28&lt;=2,"Muy Baja",IF(K28&lt;=24,"Baja",IF(K28&lt;=500,"Media",IF(K28&lt;=5000,"Alta","Muy Alta")))))</f>
        <v/>
      </c>
      <c r="M28" s="297" t="str">
        <f>IF(L28="","",IF(L28="Muy Baja",0.2,IF(L28="Baja",0.4,IF(L28="Media",0.6,IF(L28="Alta",0.8,IF(L28="Muy Alta",1,))))))</f>
        <v/>
      </c>
      <c r="N28" s="308"/>
      <c r="O28" s="297">
        <f ca="1">IF(NOT(ISERROR(MATCH(N28,'Tabla Impacto'!$B$221:$B$223,0))),'Tabla Impacto'!$F$223&amp;"Por favor no seleccionar los criterios de impacto(Afectación Económica o presupuestal y Pérdida Reputacional)",N28)</f>
        <v>0</v>
      </c>
      <c r="P28" s="294" t="str">
        <f ca="1">IF(OR(O28='Tabla Impacto'!$C$11,O28='Tabla Impacto'!$D$11),"Leve",IF(OR(O28='Tabla Impacto'!$C$12,O28='Tabla Impacto'!$D$12),"Menor",IF(OR(O28='Tabla Impacto'!$C$13,O28='Tabla Impacto'!$D$13),"Moderado",IF(OR(O28='Tabla Impacto'!$C$14,O28='Tabla Impacto'!$D$14),"Mayor",IF(OR(O28='Tabla Impacto'!$C$15,O28='Tabla Impacto'!$D$15),"Catastrófico","")))))</f>
        <v/>
      </c>
      <c r="Q28" s="297" t="str">
        <f ca="1">IF(P28="","",IF(P28="Leve",0.2,IF(P28="Menor",0.4,IF(P28="Moderado",0.6,IF(P28="Mayor",0.8,IF(P28="Catastrófico",1,))))))</f>
        <v/>
      </c>
      <c r="R28" s="300" t="str">
        <f ca="1">IF(OR(AND(L28="Muy Baja",P28="Leve"),AND(L28="Muy Baja",P28="Menor"),AND(L28="Baja",P28="Leve")),"Bajo",IF(OR(AND(L28="Muy baja",P28="Moderado"),AND(L28="Baja",P28="Menor"),AND(L28="Baja",P28="Moderado"),AND(L28="Media",P28="Leve"),AND(L28="Media",P28="Menor"),AND(L28="Media",P28="Moderado"),AND(L28="Alta",P28="Leve"),AND(L28="Alta",P28="Menor")),"Moderado",IF(OR(AND(L28="Muy Baja",P28="Mayor"),AND(L28="Baja",P28="Mayor"),AND(L28="Media",P28="Mayor"),AND(L28="Alta",P28="Moderado"),AND(L28="Alta",P28="Mayor"),AND(L28="Muy Alta",P28="Leve"),AND(L28="Muy Alta",P28="Menor"),AND(L28="Muy Alta",P28="Moderado"),AND(L28="Muy Alta",P28="Mayor")),"Alto",IF(OR(AND(L28="Muy Baja",P28="Catastrófico"),AND(L28="Baja",P28="Catastrófico"),AND(L28="Media",P28="Catastrófico"),AND(L28="Alta",P28="Catastrófico"),AND(L28="Muy Alta",P28="Catastrófico")),"Extremo",""))))</f>
        <v/>
      </c>
      <c r="S28" s="56">
        <v>1</v>
      </c>
      <c r="T28" s="45"/>
      <c r="U28" s="47" t="str">
        <f>IF(OR(V28="Preventivo",V28="Detectivo"),"Probabilidad",IF(V28="Correctivo","Impacto",""))</f>
        <v/>
      </c>
      <c r="V28" s="48"/>
      <c r="W28" s="48"/>
      <c r="X28" s="49" t="str">
        <f>IF(AND(V28="Preventivo",W28="Automático"),"50%",IF(AND(V28="Preventivo",W28="Manual"),"40%",IF(AND(V28="Detectivo",W28="Automático"),"40%",IF(AND(V28="Detectivo",W28="Manual"),"30%",IF(AND(V28="Correctivo",W28="Automático"),"35%",IF(AND(V28="Correctivo",W28="Manual"),"25%",""))))))</f>
        <v/>
      </c>
      <c r="Y28" s="48"/>
      <c r="Z28" s="48"/>
      <c r="AA28" s="48"/>
      <c r="AB28" s="23" t="str">
        <f>IFERROR(IF(U28="Probabilidad",(M28-(+M28*X28)),IF(U28="Impacto",M28,"")),"")</f>
        <v/>
      </c>
      <c r="AC28" s="50" t="str">
        <f>IFERROR(IF(AB28="","",IF(AB28&lt;=0.2,"Muy Baja",IF(AB28&lt;=0.4,"Baja",IF(AB28&lt;=0.6,"Media",IF(AB28&lt;=0.8,"Alta","Muy Alta"))))),"")</f>
        <v/>
      </c>
      <c r="AD28" s="51" t="str">
        <f>+AB28</f>
        <v/>
      </c>
      <c r="AE28" s="50" t="str">
        <f>IFERROR(IF(AF28="","",IF(AF28&lt;=0.2,"Leve",IF(AF28&lt;=0.4,"Menor",IF(AF28&lt;=0.6,"Moderado",IF(AF28&lt;=0.8,"Mayor","Catastrófico"))))),"")</f>
        <v/>
      </c>
      <c r="AF28" s="51" t="str">
        <f>IFERROR(IF(U28="Impacto",(Q28-(+Q28*X28)),IF(U28="Probabilidad",Q28,"")),"")</f>
        <v/>
      </c>
      <c r="AG28" s="52" t="str">
        <f>IFERROR(IF(OR(AND(AC28="Muy Baja",AE28="Leve"),AND(AC28="Muy Baja",AE28="Menor"),AND(AC28="Baja",AE28="Leve")),"Bajo",IF(OR(AND(AC28="Muy baja",AE28="Moderado"),AND(AC28="Baja",AE28="Menor"),AND(AC28="Baja",AE28="Moderado"),AND(AC28="Media",AE28="Leve"),AND(AC28="Media",AE28="Menor"),AND(AC28="Media",AE28="Moderado"),AND(AC28="Alta",AE28="Leve"),AND(AC28="Alta",AE28="Menor")),"Moderado",IF(OR(AND(AC28="Muy Baja",AE28="Mayor"),AND(AC28="Baja",AE28="Mayor"),AND(AC28="Media",AE28="Mayor"),AND(AC28="Alta",AE28="Moderado"),AND(AC28="Alta",AE28="Mayor"),AND(AC28="Muy Alta",AE28="Leve"),AND(AC28="Muy Alta",AE28="Menor"),AND(AC28="Muy Alta",AE28="Moderado"),AND(AC28="Muy Alta",AE28="Mayor")),"Alto",IF(OR(AND(AC28="Muy Baja",AE28="Catastrófico"),AND(AC28="Baja",AE28="Catastrófico"),AND(AC28="Media",AE28="Catastrófico"),AND(AC28="Alta",AE28="Catastrófico"),AND(AC28="Muy Alta",AE28="Catastrófico")),"Extremo","")))),"")</f>
        <v/>
      </c>
      <c r="AH28" s="53"/>
      <c r="AI28" s="54"/>
      <c r="AJ28" s="44"/>
      <c r="AK28" s="55"/>
      <c r="AL28" s="55"/>
      <c r="AM28" s="54"/>
      <c r="AN28" s="44"/>
      <c r="AO28" s="44"/>
      <c r="AP28" s="44"/>
      <c r="AQ28" s="44"/>
      <c r="AR28" s="44"/>
      <c r="AS28" s="44"/>
      <c r="AT28" s="44"/>
      <c r="AU28" s="44"/>
      <c r="AV28" s="44"/>
      <c r="AW28" s="7"/>
      <c r="AX28" s="7"/>
      <c r="AY28" s="7"/>
      <c r="AZ28" s="7"/>
      <c r="BA28" s="7"/>
      <c r="BB28" s="7"/>
      <c r="BC28" s="7"/>
      <c r="BD28" s="7"/>
      <c r="BE28" s="7"/>
      <c r="BF28" s="7"/>
      <c r="BG28" s="7"/>
      <c r="BH28" s="7"/>
      <c r="BI28" s="7"/>
      <c r="BJ28" s="7"/>
      <c r="BK28" s="7"/>
      <c r="BL28" s="7"/>
      <c r="BM28" s="7"/>
      <c r="BN28" s="7"/>
      <c r="BO28" s="7"/>
      <c r="BP28" s="7"/>
      <c r="BQ28" s="7"/>
      <c r="BR28" s="7"/>
      <c r="BS28" s="7"/>
      <c r="BT28" s="7"/>
    </row>
    <row r="29" spans="2:72" ht="151.5" customHeight="1" x14ac:dyDescent="0.3">
      <c r="E29" s="227"/>
      <c r="F29" s="328"/>
      <c r="G29" s="328"/>
      <c r="H29" s="328"/>
      <c r="I29" s="331"/>
      <c r="J29" s="328"/>
      <c r="K29" s="306"/>
      <c r="L29" s="295"/>
      <c r="M29" s="298"/>
      <c r="N29" s="309"/>
      <c r="O29" s="298">
        <f t="shared" ref="O29:O33" ca="1" si="33">IF(NOT(ISERROR(MATCH(N29,_xlfn.ANCHORARRAY(I40),0))),M42&amp;"Por favor no seleccionar los criterios de impacto",N29)</f>
        <v>0</v>
      </c>
      <c r="P29" s="295"/>
      <c r="Q29" s="298"/>
      <c r="R29" s="301"/>
      <c r="S29" s="56">
        <v>2</v>
      </c>
      <c r="T29" s="45"/>
      <c r="U29" s="47" t="str">
        <f>IF(OR(V29="Preventivo",V29="Detectivo"),"Probabilidad",IF(V29="Correctivo","Impacto",""))</f>
        <v/>
      </c>
      <c r="V29" s="48"/>
      <c r="W29" s="48"/>
      <c r="X29" s="49" t="str">
        <f t="shared" ref="X29:X33" si="34">IF(AND(V29="Preventivo",W29="Automático"),"50%",IF(AND(V29="Preventivo",W29="Manual"),"40%",IF(AND(V29="Detectivo",W29="Automático"),"40%",IF(AND(V29="Detectivo",W29="Manual"),"30%",IF(AND(V29="Correctivo",W29="Automático"),"35%",IF(AND(V29="Correctivo",W29="Manual"),"25%",""))))))</f>
        <v/>
      </c>
      <c r="Y29" s="48"/>
      <c r="Z29" s="48"/>
      <c r="AA29" s="48"/>
      <c r="AB29" s="23" t="str">
        <f>IFERROR(IF(AND(U28="Probabilidad",U29="Probabilidad"),(AD28-(+AD28*X29)),IF(U29="Probabilidad",(M28-(+M28*X29)),IF(U29="Impacto",AD28,""))),"")</f>
        <v/>
      </c>
      <c r="AC29" s="50" t="str">
        <f t="shared" si="13"/>
        <v/>
      </c>
      <c r="AD29" s="51" t="str">
        <f t="shared" ref="AD29:AD33" si="35">+AB29</f>
        <v/>
      </c>
      <c r="AE29" s="50" t="str">
        <f t="shared" si="15"/>
        <v/>
      </c>
      <c r="AF29" s="51" t="str">
        <f>IFERROR(IF(AND(U28="Impacto",U29="Impacto"),(AF22-(+AF22*X29)),IF(U29="Impacto",($Q$28-(+$Q$28*X29)),IF(U29="Probabilidad",AF22,""))),"")</f>
        <v/>
      </c>
      <c r="AG29" s="52" t="str">
        <f t="shared" ref="AG29:AG30" si="36">IFERROR(IF(OR(AND(AC29="Muy Baja",AE29="Leve"),AND(AC29="Muy Baja",AE29="Menor"),AND(AC29="Baja",AE29="Leve")),"Bajo",IF(OR(AND(AC29="Muy baja",AE29="Moderado"),AND(AC29="Baja",AE29="Menor"),AND(AC29="Baja",AE29="Moderado"),AND(AC29="Media",AE29="Leve"),AND(AC29="Media",AE29="Menor"),AND(AC29="Media",AE29="Moderado"),AND(AC29="Alta",AE29="Leve"),AND(AC29="Alta",AE29="Menor")),"Moderado",IF(OR(AND(AC29="Muy Baja",AE29="Mayor"),AND(AC29="Baja",AE29="Mayor"),AND(AC29="Media",AE29="Mayor"),AND(AC29="Alta",AE29="Moderado"),AND(AC29="Alta",AE29="Mayor"),AND(AC29="Muy Alta",AE29="Leve"),AND(AC29="Muy Alta",AE29="Menor"),AND(AC29="Muy Alta",AE29="Moderado"),AND(AC29="Muy Alta",AE29="Mayor")),"Alto",IF(OR(AND(AC29="Muy Baja",AE29="Catastrófico"),AND(AC29="Baja",AE29="Catastrófico"),AND(AC29="Media",AE29="Catastrófico"),AND(AC29="Alta",AE29="Catastrófico"),AND(AC29="Muy Alta",AE29="Catastrófico")),"Extremo","")))),"")</f>
        <v/>
      </c>
      <c r="AH29" s="53"/>
      <c r="AI29" s="54"/>
      <c r="AJ29" s="44"/>
      <c r="AK29" s="55"/>
      <c r="AL29" s="55"/>
      <c r="AM29" s="54"/>
      <c r="AN29" s="44"/>
      <c r="AO29" s="44"/>
      <c r="AP29" s="44"/>
      <c r="AQ29" s="44"/>
      <c r="AR29" s="44"/>
      <c r="AS29" s="44"/>
      <c r="AT29" s="44"/>
      <c r="AU29" s="44"/>
      <c r="AV29" s="44"/>
      <c r="AW29" s="7"/>
      <c r="AX29" s="7"/>
      <c r="AY29" s="7"/>
      <c r="AZ29" s="7"/>
      <c r="BA29" s="7"/>
      <c r="BB29" s="7"/>
      <c r="BC29" s="7"/>
      <c r="BD29" s="7"/>
      <c r="BE29" s="7"/>
      <c r="BF29" s="7"/>
      <c r="BG29" s="7"/>
      <c r="BH29" s="7"/>
      <c r="BI29" s="7"/>
      <c r="BJ29" s="7"/>
      <c r="BK29" s="7"/>
      <c r="BL29" s="7"/>
      <c r="BM29" s="7"/>
      <c r="BN29" s="7"/>
      <c r="BO29" s="7"/>
      <c r="BP29" s="7"/>
      <c r="BQ29" s="7"/>
      <c r="BR29" s="7"/>
      <c r="BS29" s="7"/>
      <c r="BT29" s="7"/>
    </row>
    <row r="30" spans="2:72" ht="151.5" customHeight="1" x14ac:dyDescent="0.3">
      <c r="E30" s="227"/>
      <c r="F30" s="328"/>
      <c r="G30" s="328"/>
      <c r="H30" s="328"/>
      <c r="I30" s="331"/>
      <c r="J30" s="328"/>
      <c r="K30" s="306"/>
      <c r="L30" s="295"/>
      <c r="M30" s="298"/>
      <c r="N30" s="309"/>
      <c r="O30" s="298">
        <f t="shared" ca="1" si="33"/>
        <v>0</v>
      </c>
      <c r="P30" s="295"/>
      <c r="Q30" s="298"/>
      <c r="R30" s="301"/>
      <c r="S30" s="56">
        <v>3</v>
      </c>
      <c r="T30" s="46"/>
      <c r="U30" s="47" t="str">
        <f>IF(OR(V30="Preventivo",V30="Detectivo"),"Probabilidad",IF(V30="Correctivo","Impacto",""))</f>
        <v/>
      </c>
      <c r="V30" s="48"/>
      <c r="W30" s="48"/>
      <c r="X30" s="49" t="str">
        <f t="shared" si="34"/>
        <v/>
      </c>
      <c r="Y30" s="48"/>
      <c r="Z30" s="48"/>
      <c r="AA30" s="48"/>
      <c r="AB30" s="23" t="str">
        <f>IFERROR(IF(AND(U29="Probabilidad",U30="Probabilidad"),(AD29-(+AD29*X30)),IF(AND(U29="Impacto",U30="Probabilidad"),(AD28-(+AD28*X30)),IF(U30="Impacto",AD29,""))),"")</f>
        <v/>
      </c>
      <c r="AC30" s="50" t="str">
        <f t="shared" si="13"/>
        <v/>
      </c>
      <c r="AD30" s="51" t="str">
        <f t="shared" si="35"/>
        <v/>
      </c>
      <c r="AE30" s="50" t="str">
        <f t="shared" si="15"/>
        <v/>
      </c>
      <c r="AF30" s="51" t="str">
        <f>IFERROR(IF(AND(U29="Impacto",U30="Impacto"),(AF29-(+AF29*X30)),IF(AND(U29="Probabilidad",U30="Impacto"),(AF28-(+AF28*X30)),IF(U30="Probabilidad",AF29,""))),"")</f>
        <v/>
      </c>
      <c r="AG30" s="52" t="str">
        <f t="shared" si="36"/>
        <v/>
      </c>
      <c r="AH30" s="53"/>
      <c r="AI30" s="54"/>
      <c r="AJ30" s="44"/>
      <c r="AK30" s="55"/>
      <c r="AL30" s="55"/>
      <c r="AM30" s="54"/>
      <c r="AN30" s="44"/>
      <c r="AO30" s="44"/>
      <c r="AP30" s="44"/>
      <c r="AQ30" s="44"/>
      <c r="AR30" s="44"/>
      <c r="AS30" s="44"/>
      <c r="AT30" s="44"/>
      <c r="AU30" s="44"/>
      <c r="AV30" s="44"/>
      <c r="AW30" s="7"/>
      <c r="AX30" s="7"/>
      <c r="AY30" s="7"/>
      <c r="AZ30" s="7"/>
      <c r="BA30" s="7"/>
      <c r="BB30" s="7"/>
      <c r="BC30" s="7"/>
      <c r="BD30" s="7"/>
      <c r="BE30" s="7"/>
      <c r="BF30" s="7"/>
      <c r="BG30" s="7"/>
      <c r="BH30" s="7"/>
      <c r="BI30" s="7"/>
      <c r="BJ30" s="7"/>
      <c r="BK30" s="7"/>
      <c r="BL30" s="7"/>
      <c r="BM30" s="7"/>
      <c r="BN30" s="7"/>
      <c r="BO30" s="7"/>
      <c r="BP30" s="7"/>
      <c r="BQ30" s="7"/>
      <c r="BR30" s="7"/>
      <c r="BS30" s="7"/>
      <c r="BT30" s="7"/>
    </row>
    <row r="31" spans="2:72" ht="151.5" customHeight="1" x14ac:dyDescent="0.3">
      <c r="E31" s="227"/>
      <c r="F31" s="328"/>
      <c r="G31" s="328"/>
      <c r="H31" s="328"/>
      <c r="I31" s="331"/>
      <c r="J31" s="328"/>
      <c r="K31" s="306"/>
      <c r="L31" s="295"/>
      <c r="M31" s="298"/>
      <c r="N31" s="309"/>
      <c r="O31" s="298">
        <f t="shared" ca="1" si="33"/>
        <v>0</v>
      </c>
      <c r="P31" s="295"/>
      <c r="Q31" s="298"/>
      <c r="R31" s="301"/>
      <c r="S31" s="56">
        <v>4</v>
      </c>
      <c r="T31" s="45"/>
      <c r="U31" s="47" t="str">
        <f t="shared" ref="U31:U33" si="37">IF(OR(V31="Preventivo",V31="Detectivo"),"Probabilidad",IF(V31="Correctivo","Impacto",""))</f>
        <v/>
      </c>
      <c r="V31" s="48"/>
      <c r="W31" s="48"/>
      <c r="X31" s="49" t="str">
        <f t="shared" si="34"/>
        <v/>
      </c>
      <c r="Y31" s="48"/>
      <c r="Z31" s="48"/>
      <c r="AA31" s="48"/>
      <c r="AB31" s="23" t="str">
        <f t="shared" ref="AB31:AB33" si="38">IFERROR(IF(AND(U30="Probabilidad",U31="Probabilidad"),(AD30-(+AD30*X31)),IF(AND(U30="Impacto",U31="Probabilidad"),(AD29-(+AD29*X31)),IF(U31="Impacto",AD30,""))),"")</f>
        <v/>
      </c>
      <c r="AC31" s="50" t="str">
        <f t="shared" si="13"/>
        <v/>
      </c>
      <c r="AD31" s="51" t="str">
        <f t="shared" si="35"/>
        <v/>
      </c>
      <c r="AE31" s="50" t="str">
        <f t="shared" si="15"/>
        <v/>
      </c>
      <c r="AF31" s="51" t="str">
        <f t="shared" ref="AF31:AF33" si="39">IFERROR(IF(AND(U30="Impacto",U31="Impacto"),(AF30-(+AF30*X31)),IF(AND(U30="Probabilidad",U31="Impacto"),(AF29-(+AF29*X31)),IF(U31="Probabilidad",AF30,""))),"")</f>
        <v/>
      </c>
      <c r="AG31" s="52" t="str">
        <f>IFERROR(IF(OR(AND(AC31="Muy Baja",AE31="Leve"),AND(AC31="Muy Baja",AE31="Menor"),AND(AC31="Baja",AE31="Leve")),"Bajo",IF(OR(AND(AC31="Muy baja",AE31="Moderado"),AND(AC31="Baja",AE31="Menor"),AND(AC31="Baja",AE31="Moderado"),AND(AC31="Media",AE31="Leve"),AND(AC31="Media",AE31="Menor"),AND(AC31="Media",AE31="Moderado"),AND(AC31="Alta",AE31="Leve"),AND(AC31="Alta",AE31="Menor")),"Moderado",IF(OR(AND(AC31="Muy Baja",AE31="Mayor"),AND(AC31="Baja",AE31="Mayor"),AND(AC31="Media",AE31="Mayor"),AND(AC31="Alta",AE31="Moderado"),AND(AC31="Alta",AE31="Mayor"),AND(AC31="Muy Alta",AE31="Leve"),AND(AC31="Muy Alta",AE31="Menor"),AND(AC31="Muy Alta",AE31="Moderado"),AND(AC31="Muy Alta",AE31="Mayor")),"Alto",IF(OR(AND(AC31="Muy Baja",AE31="Catastrófico"),AND(AC31="Baja",AE31="Catastrófico"),AND(AC31="Media",AE31="Catastrófico"),AND(AC31="Alta",AE31="Catastrófico"),AND(AC31="Muy Alta",AE31="Catastrófico")),"Extremo","")))),"")</f>
        <v/>
      </c>
      <c r="AH31" s="53"/>
      <c r="AI31" s="54"/>
      <c r="AJ31" s="44"/>
      <c r="AK31" s="55"/>
      <c r="AL31" s="55"/>
      <c r="AM31" s="54"/>
      <c r="AN31" s="44"/>
      <c r="AO31" s="44"/>
      <c r="AP31" s="44"/>
      <c r="AQ31" s="44"/>
      <c r="AR31" s="44"/>
      <c r="AS31" s="44"/>
      <c r="AT31" s="44"/>
      <c r="AU31" s="44"/>
      <c r="AV31" s="44"/>
      <c r="AW31" s="7"/>
      <c r="AX31" s="7"/>
      <c r="AY31" s="7"/>
      <c r="AZ31" s="7"/>
      <c r="BA31" s="7"/>
      <c r="BB31" s="7"/>
      <c r="BC31" s="7"/>
      <c r="BD31" s="7"/>
      <c r="BE31" s="7"/>
      <c r="BF31" s="7"/>
      <c r="BG31" s="7"/>
      <c r="BH31" s="7"/>
      <c r="BI31" s="7"/>
      <c r="BJ31" s="7"/>
      <c r="BK31" s="7"/>
      <c r="BL31" s="7"/>
      <c r="BM31" s="7"/>
      <c r="BN31" s="7"/>
      <c r="BO31" s="7"/>
      <c r="BP31" s="7"/>
      <c r="BQ31" s="7"/>
      <c r="BR31" s="7"/>
      <c r="BS31" s="7"/>
      <c r="BT31" s="7"/>
    </row>
    <row r="32" spans="2:72" ht="151.5" customHeight="1" x14ac:dyDescent="0.3">
      <c r="E32" s="227"/>
      <c r="F32" s="328"/>
      <c r="G32" s="328"/>
      <c r="H32" s="328"/>
      <c r="I32" s="331"/>
      <c r="J32" s="328"/>
      <c r="K32" s="306"/>
      <c r="L32" s="295"/>
      <c r="M32" s="298"/>
      <c r="N32" s="309"/>
      <c r="O32" s="298">
        <f t="shared" ca="1" si="33"/>
        <v>0</v>
      </c>
      <c r="P32" s="295"/>
      <c r="Q32" s="298"/>
      <c r="R32" s="301"/>
      <c r="S32" s="56">
        <v>5</v>
      </c>
      <c r="T32" s="45"/>
      <c r="U32" s="47" t="str">
        <f t="shared" si="37"/>
        <v/>
      </c>
      <c r="V32" s="48"/>
      <c r="W32" s="48"/>
      <c r="X32" s="49" t="str">
        <f t="shared" si="34"/>
        <v/>
      </c>
      <c r="Y32" s="48"/>
      <c r="Z32" s="48"/>
      <c r="AA32" s="48"/>
      <c r="AB32" s="27" t="str">
        <f t="shared" si="38"/>
        <v/>
      </c>
      <c r="AC32" s="50" t="str">
        <f>IFERROR(IF(AB32="","",IF(AB32&lt;=0.2,"Muy Baja",IF(AB32&lt;=0.4,"Baja",IF(AB32&lt;=0.6,"Media",IF(AB32&lt;=0.8,"Alta","Muy Alta"))))),"")</f>
        <v/>
      </c>
      <c r="AD32" s="51" t="str">
        <f t="shared" si="35"/>
        <v/>
      </c>
      <c r="AE32" s="50" t="str">
        <f t="shared" si="15"/>
        <v/>
      </c>
      <c r="AF32" s="51" t="str">
        <f t="shared" si="39"/>
        <v/>
      </c>
      <c r="AG32" s="52" t="str">
        <f t="shared" ref="AG32:AG33" si="40">IFERROR(IF(OR(AND(AC32="Muy Baja",AE32="Leve"),AND(AC32="Muy Baja",AE32="Menor"),AND(AC32="Baja",AE32="Leve")),"Bajo",IF(OR(AND(AC32="Muy baja",AE32="Moderado"),AND(AC32="Baja",AE32="Menor"),AND(AC32="Baja",AE32="Moderado"),AND(AC32="Media",AE32="Leve"),AND(AC32="Media",AE32="Menor"),AND(AC32="Media",AE32="Moderado"),AND(AC32="Alta",AE32="Leve"),AND(AC32="Alta",AE32="Menor")),"Moderado",IF(OR(AND(AC32="Muy Baja",AE32="Mayor"),AND(AC32="Baja",AE32="Mayor"),AND(AC32="Media",AE32="Mayor"),AND(AC32="Alta",AE32="Moderado"),AND(AC32="Alta",AE32="Mayor"),AND(AC32="Muy Alta",AE32="Leve"),AND(AC32="Muy Alta",AE32="Menor"),AND(AC32="Muy Alta",AE32="Moderado"),AND(AC32="Muy Alta",AE32="Mayor")),"Alto",IF(OR(AND(AC32="Muy Baja",AE32="Catastrófico"),AND(AC32="Baja",AE32="Catastrófico"),AND(AC32="Media",AE32="Catastrófico"),AND(AC32="Alta",AE32="Catastrófico"),AND(AC32="Muy Alta",AE32="Catastrófico")),"Extremo","")))),"")</f>
        <v/>
      </c>
      <c r="AH32" s="53"/>
      <c r="AI32" s="54"/>
      <c r="AJ32" s="44"/>
      <c r="AK32" s="55"/>
      <c r="AL32" s="55"/>
      <c r="AM32" s="54"/>
      <c r="AN32" s="44"/>
      <c r="AO32" s="44"/>
      <c r="AP32" s="44"/>
      <c r="AQ32" s="44"/>
      <c r="AR32" s="44"/>
      <c r="AS32" s="44"/>
      <c r="AT32" s="44"/>
      <c r="AU32" s="44"/>
      <c r="AV32" s="44"/>
      <c r="AW32" s="7"/>
      <c r="AX32" s="7"/>
      <c r="AY32" s="7"/>
      <c r="AZ32" s="7"/>
      <c r="BA32" s="7"/>
      <c r="BB32" s="7"/>
      <c r="BC32" s="7"/>
      <c r="BD32" s="7"/>
      <c r="BE32" s="7"/>
      <c r="BF32" s="7"/>
      <c r="BG32" s="7"/>
      <c r="BH32" s="7"/>
      <c r="BI32" s="7"/>
      <c r="BJ32" s="7"/>
      <c r="BK32" s="7"/>
      <c r="BL32" s="7"/>
      <c r="BM32" s="7"/>
      <c r="BN32" s="7"/>
      <c r="BO32" s="7"/>
      <c r="BP32" s="7"/>
      <c r="BQ32" s="7"/>
      <c r="BR32" s="7"/>
      <c r="BS32" s="7"/>
      <c r="BT32" s="7"/>
    </row>
    <row r="33" spans="5:72" ht="151.5" customHeight="1" x14ac:dyDescent="0.3">
      <c r="E33" s="228"/>
      <c r="F33" s="329"/>
      <c r="G33" s="329"/>
      <c r="H33" s="329"/>
      <c r="I33" s="332"/>
      <c r="J33" s="329"/>
      <c r="K33" s="307"/>
      <c r="L33" s="296"/>
      <c r="M33" s="299"/>
      <c r="N33" s="310"/>
      <c r="O33" s="299">
        <f t="shared" ca="1" si="33"/>
        <v>0</v>
      </c>
      <c r="P33" s="296"/>
      <c r="Q33" s="299"/>
      <c r="R33" s="302"/>
      <c r="S33" s="56">
        <v>6</v>
      </c>
      <c r="T33" s="45"/>
      <c r="U33" s="47" t="str">
        <f t="shared" si="37"/>
        <v/>
      </c>
      <c r="V33" s="48"/>
      <c r="W33" s="48"/>
      <c r="X33" s="49" t="str">
        <f t="shared" si="34"/>
        <v/>
      </c>
      <c r="Y33" s="48"/>
      <c r="Z33" s="48"/>
      <c r="AA33" s="48"/>
      <c r="AB33" s="23" t="str">
        <f t="shared" si="38"/>
        <v/>
      </c>
      <c r="AC33" s="50" t="str">
        <f t="shared" si="13"/>
        <v/>
      </c>
      <c r="AD33" s="51" t="str">
        <f t="shared" si="35"/>
        <v/>
      </c>
      <c r="AE33" s="50" t="str">
        <f t="shared" si="15"/>
        <v/>
      </c>
      <c r="AF33" s="51" t="str">
        <f t="shared" si="39"/>
        <v/>
      </c>
      <c r="AG33" s="52" t="str">
        <f t="shared" si="40"/>
        <v/>
      </c>
      <c r="AH33" s="53"/>
      <c r="AI33" s="54"/>
      <c r="AJ33" s="44"/>
      <c r="AK33" s="55"/>
      <c r="AL33" s="55"/>
      <c r="AM33" s="54"/>
      <c r="AN33" s="44"/>
      <c r="AO33" s="44"/>
      <c r="AP33" s="44"/>
      <c r="AQ33" s="44"/>
      <c r="AR33" s="44"/>
      <c r="AS33" s="44"/>
      <c r="AT33" s="44"/>
      <c r="AU33" s="44"/>
      <c r="AV33" s="44"/>
      <c r="AW33" s="7"/>
      <c r="AX33" s="7"/>
      <c r="AY33" s="7"/>
      <c r="AZ33" s="7"/>
      <c r="BA33" s="7"/>
      <c r="BB33" s="7"/>
      <c r="BC33" s="7"/>
      <c r="BD33" s="7"/>
      <c r="BE33" s="7"/>
      <c r="BF33" s="7"/>
      <c r="BG33" s="7"/>
      <c r="BH33" s="7"/>
      <c r="BI33" s="7"/>
      <c r="BJ33" s="7"/>
      <c r="BK33" s="7"/>
      <c r="BL33" s="7"/>
      <c r="BM33" s="7"/>
      <c r="BN33" s="7"/>
      <c r="BO33" s="7"/>
      <c r="BP33" s="7"/>
      <c r="BQ33" s="7"/>
      <c r="BR33" s="7"/>
      <c r="BS33" s="7"/>
      <c r="BT33" s="7"/>
    </row>
    <row r="34" spans="5:72" ht="151.5" customHeight="1" x14ac:dyDescent="0.3">
      <c r="E34" s="226">
        <v>5</v>
      </c>
      <c r="F34" s="327"/>
      <c r="G34" s="327"/>
      <c r="H34" s="327"/>
      <c r="I34" s="330"/>
      <c r="J34" s="327"/>
      <c r="K34" s="305"/>
      <c r="L34" s="294" t="str">
        <f>IF(K34&lt;=0,"",IF(K34&lt;=2,"Muy Baja",IF(K34&lt;=24,"Baja",IF(K34&lt;=500,"Media",IF(K34&lt;=5000,"Alta","Muy Alta")))))</f>
        <v/>
      </c>
      <c r="M34" s="297" t="str">
        <f>IF(L34="","",IF(L34="Muy Baja",0.2,IF(L34="Baja",0.4,IF(L34="Media",0.6,IF(L34="Alta",0.8,IF(L34="Muy Alta",1,))))))</f>
        <v/>
      </c>
      <c r="N34" s="308"/>
      <c r="O34" s="144">
        <f ca="1">IF(NOT(ISERROR(MATCH(N34,'Tabla Impacto'!$B$221:$B$223,0))),'Tabla Impacto'!$F$223&amp;"Por favor no seleccionar los criterios de impacto(Afectación Económica o presupuestal y Pérdida Reputacional)",N34)</f>
        <v>0</v>
      </c>
      <c r="P34" s="294" t="str">
        <f ca="1">IF(OR(O34='Tabla Impacto'!$C$11,O34='Tabla Impacto'!$D$11),"Leve",IF(OR(O34='Tabla Impacto'!$C$12,O34='Tabla Impacto'!$D$12),"Menor",IF(OR(O34='Tabla Impacto'!$C$13,O34='Tabla Impacto'!$D$13),"Moderado",IF(OR(O34='Tabla Impacto'!$C$14,O34='Tabla Impacto'!$D$14),"Mayor",IF(OR(O34='Tabla Impacto'!$C$15,O34='Tabla Impacto'!$D$15),"Catastrófico","")))))</f>
        <v/>
      </c>
      <c r="Q34" s="297" t="str">
        <f ca="1">IF(P34="","",IF(P34="Leve",0.2,IF(P34="Menor",0.4,IF(P34="Moderado",0.6,IF(P34="Mayor",0.8,IF(P34="Catastrófico",1,))))))</f>
        <v/>
      </c>
      <c r="R34" s="300" t="str">
        <f ca="1">IF(OR(AND(L34="Muy Baja",P34="Leve"),AND(L34="Muy Baja",P34="Menor"),AND(L34="Baja",P34="Leve")),"Bajo",IF(OR(AND(L34="Muy baja",P34="Moderado"),AND(L34="Baja",P34="Menor"),AND(L34="Baja",P34="Moderado"),AND(L34="Media",P34="Leve"),AND(L34="Media",P34="Menor"),AND(L34="Media",P34="Moderado"),AND(L34="Alta",P34="Leve"),AND(L34="Alta",P34="Menor")),"Moderado",IF(OR(AND(L34="Muy Baja",P34="Mayor"),AND(L34="Baja",P34="Mayor"),AND(L34="Media",P34="Mayor"),AND(L34="Alta",P34="Moderado"),AND(L34="Alta",P34="Mayor"),AND(L34="Muy Alta",P34="Leve"),AND(L34="Muy Alta",P34="Menor"),AND(L34="Muy Alta",P34="Moderado"),AND(L34="Muy Alta",P34="Mayor")),"Alto",IF(OR(AND(L34="Muy Baja",P34="Catastrófico"),AND(L34="Baja",P34="Catastrófico"),AND(L34="Media",P34="Catastrófico"),AND(L34="Alta",P34="Catastrófico"),AND(L34="Muy Alta",P34="Catastrófico")),"Extremo",""))))</f>
        <v/>
      </c>
      <c r="S34" s="56">
        <v>1</v>
      </c>
      <c r="T34" s="45"/>
      <c r="U34" s="47" t="str">
        <f>IF(OR(V34="Preventivo",V34="Detectivo"),"Probabilidad",IF(V34="Correctivo","Impacto",""))</f>
        <v/>
      </c>
      <c r="V34" s="48"/>
      <c r="W34" s="48"/>
      <c r="X34" s="49" t="str">
        <f>IF(AND(V34="Preventivo",W34="Automático"),"50%",IF(AND(V34="Preventivo",W34="Manual"),"40%",IF(AND(V34="Detectivo",W34="Automático"),"40%",IF(AND(V34="Detectivo",W34="Manual"),"30%",IF(AND(V34="Correctivo",W34="Automático"),"35%",IF(AND(V34="Correctivo",W34="Manual"),"25%",""))))))</f>
        <v/>
      </c>
      <c r="Y34" s="48"/>
      <c r="Z34" s="48"/>
      <c r="AA34" s="48"/>
      <c r="AB34" s="23" t="str">
        <f>IFERROR(IF(U34="Probabilidad",(M34-(+M34*X34)),IF(U34="Impacto",M34,"")),"")</f>
        <v/>
      </c>
      <c r="AC34" s="50" t="str">
        <f>IFERROR(IF(AB34="","",IF(AB34&lt;=0.2,"Muy Baja",IF(AB34&lt;=0.4,"Baja",IF(AB34&lt;=0.6,"Media",IF(AB34&lt;=0.8,"Alta","Muy Alta"))))),"")</f>
        <v/>
      </c>
      <c r="AD34" s="51" t="str">
        <f>+AB34</f>
        <v/>
      </c>
      <c r="AE34" s="50" t="str">
        <f>IFERROR(IF(AF34="","",IF(AF34&lt;=0.2,"Leve",IF(AF34&lt;=0.4,"Menor",IF(AF34&lt;=0.6,"Moderado",IF(AF34&lt;=0.8,"Mayor","Catastrófico"))))),"")</f>
        <v/>
      </c>
      <c r="AF34" s="51" t="str">
        <f>IFERROR(IF(U34="Impacto",(Q34-(+Q34*X34)),IF(U34="Probabilidad",Q34,"")),"")</f>
        <v/>
      </c>
      <c r="AG34" s="52" t="str">
        <f>IFERROR(IF(OR(AND(AC34="Muy Baja",AE34="Leve"),AND(AC34="Muy Baja",AE34="Menor"),AND(AC34="Baja",AE34="Leve")),"Bajo",IF(OR(AND(AC34="Muy baja",AE34="Moderado"),AND(AC34="Baja",AE34="Menor"),AND(AC34="Baja",AE34="Moderado"),AND(AC34="Media",AE34="Leve"),AND(AC34="Media",AE34="Menor"),AND(AC34="Media",AE34="Moderado"),AND(AC34="Alta",AE34="Leve"),AND(AC34="Alta",AE34="Menor")),"Moderado",IF(OR(AND(AC34="Muy Baja",AE34="Mayor"),AND(AC34="Baja",AE34="Mayor"),AND(AC34="Media",AE34="Mayor"),AND(AC34="Alta",AE34="Moderado"),AND(AC34="Alta",AE34="Mayor"),AND(AC34="Muy Alta",AE34="Leve"),AND(AC34="Muy Alta",AE34="Menor"),AND(AC34="Muy Alta",AE34="Moderado"),AND(AC34="Muy Alta",AE34="Mayor")),"Alto",IF(OR(AND(AC34="Muy Baja",AE34="Catastrófico"),AND(AC34="Baja",AE34="Catastrófico"),AND(AC34="Media",AE34="Catastrófico"),AND(AC34="Alta",AE34="Catastrófico"),AND(AC34="Muy Alta",AE34="Catastrófico")),"Extremo","")))),"")</f>
        <v/>
      </c>
      <c r="AH34" s="53"/>
      <c r="AI34" s="54"/>
      <c r="AJ34" s="44"/>
      <c r="AK34" s="55"/>
      <c r="AL34" s="55"/>
      <c r="AM34" s="54"/>
      <c r="AN34" s="44"/>
      <c r="AO34" s="44"/>
      <c r="AP34" s="44"/>
      <c r="AQ34" s="44"/>
      <c r="AR34" s="44"/>
      <c r="AS34" s="44"/>
      <c r="AT34" s="44"/>
      <c r="AU34" s="44"/>
      <c r="AV34" s="44"/>
      <c r="AW34" s="7"/>
      <c r="AX34" s="7"/>
      <c r="AY34" s="7"/>
      <c r="AZ34" s="7"/>
      <c r="BA34" s="7"/>
      <c r="BB34" s="7"/>
      <c r="BC34" s="7"/>
      <c r="BD34" s="7"/>
      <c r="BE34" s="7"/>
      <c r="BF34" s="7"/>
      <c r="BG34" s="7"/>
      <c r="BH34" s="7"/>
      <c r="BI34" s="7"/>
      <c r="BJ34" s="7"/>
      <c r="BK34" s="7"/>
      <c r="BL34" s="7"/>
      <c r="BM34" s="7"/>
      <c r="BN34" s="7"/>
      <c r="BO34" s="7"/>
      <c r="BP34" s="7"/>
      <c r="BQ34" s="7"/>
      <c r="BR34" s="7"/>
      <c r="BS34" s="7"/>
      <c r="BT34" s="7"/>
    </row>
    <row r="35" spans="5:72" ht="151.5" customHeight="1" x14ac:dyDescent="0.3">
      <c r="E35" s="227"/>
      <c r="F35" s="328"/>
      <c r="G35" s="328"/>
      <c r="H35" s="328"/>
      <c r="I35" s="331"/>
      <c r="J35" s="328"/>
      <c r="K35" s="306"/>
      <c r="L35" s="295"/>
      <c r="M35" s="298"/>
      <c r="N35" s="309"/>
      <c r="O35" s="145">
        <f t="shared" ref="O35:O39" ca="1" si="41">IF(NOT(ISERROR(MATCH(N35,_xlfn.ANCHORARRAY(I46),0))),M48&amp;"Por favor no seleccionar los criterios de impacto",N35)</f>
        <v>0</v>
      </c>
      <c r="P35" s="295"/>
      <c r="Q35" s="298"/>
      <c r="R35" s="301"/>
      <c r="S35" s="56">
        <v>2</v>
      </c>
      <c r="T35" s="45"/>
      <c r="U35" s="47" t="str">
        <f>IF(OR(V35="Preventivo",V35="Detectivo"),"Probabilidad",IF(V35="Correctivo","Impacto",""))</f>
        <v/>
      </c>
      <c r="V35" s="48"/>
      <c r="W35" s="48"/>
      <c r="X35" s="49" t="str">
        <f t="shared" ref="X35:X39" si="42">IF(AND(V35="Preventivo",W35="Automático"),"50%",IF(AND(V35="Preventivo",W35="Manual"),"40%",IF(AND(V35="Detectivo",W35="Automático"),"40%",IF(AND(V35="Detectivo",W35="Manual"),"30%",IF(AND(V35="Correctivo",W35="Automático"),"35%",IF(AND(V35="Correctivo",W35="Manual"),"25%",""))))))</f>
        <v/>
      </c>
      <c r="Y35" s="48"/>
      <c r="Z35" s="48"/>
      <c r="AA35" s="48"/>
      <c r="AB35" s="23" t="str">
        <f>IFERROR(IF(AND(U34="Probabilidad",U35="Probabilidad"),(AD34-(+AD34*X35)),IF(U35="Probabilidad",(M34-(+M34*X35)),IF(U35="Impacto",AD34,""))),"")</f>
        <v/>
      </c>
      <c r="AC35" s="50" t="str">
        <f t="shared" si="13"/>
        <v/>
      </c>
      <c r="AD35" s="51" t="str">
        <f t="shared" ref="AD35:AD39" si="43">+AB35</f>
        <v/>
      </c>
      <c r="AE35" s="50" t="str">
        <f t="shared" si="15"/>
        <v/>
      </c>
      <c r="AF35" s="51" t="str">
        <f>IFERROR(IF(AND(U34="Impacto",U35="Impacto"),(AF28-(+AF28*X35)),IF(U35="Impacto",($Q$34-(+$Q$34*X35)),IF(U35="Probabilidad",AF28,""))),"")</f>
        <v/>
      </c>
      <c r="AG35" s="52" t="str">
        <f t="shared" ref="AG35:AG36" si="44">IFERROR(IF(OR(AND(AC35="Muy Baja",AE35="Leve"),AND(AC35="Muy Baja",AE35="Menor"),AND(AC35="Baja",AE35="Leve")),"Bajo",IF(OR(AND(AC35="Muy baja",AE35="Moderado"),AND(AC35="Baja",AE35="Menor"),AND(AC35="Baja",AE35="Moderado"),AND(AC35="Media",AE35="Leve"),AND(AC35="Media",AE35="Menor"),AND(AC35="Media",AE35="Moderado"),AND(AC35="Alta",AE35="Leve"),AND(AC35="Alta",AE35="Menor")),"Moderado",IF(OR(AND(AC35="Muy Baja",AE35="Mayor"),AND(AC35="Baja",AE35="Mayor"),AND(AC35="Media",AE35="Mayor"),AND(AC35="Alta",AE35="Moderado"),AND(AC35="Alta",AE35="Mayor"),AND(AC35="Muy Alta",AE35="Leve"),AND(AC35="Muy Alta",AE35="Menor"),AND(AC35="Muy Alta",AE35="Moderado"),AND(AC35="Muy Alta",AE35="Mayor")),"Alto",IF(OR(AND(AC35="Muy Baja",AE35="Catastrófico"),AND(AC35="Baja",AE35="Catastrófico"),AND(AC35="Media",AE35="Catastrófico"),AND(AC35="Alta",AE35="Catastrófico"),AND(AC35="Muy Alta",AE35="Catastrófico")),"Extremo","")))),"")</f>
        <v/>
      </c>
      <c r="AH35" s="53"/>
      <c r="AI35" s="54"/>
      <c r="AJ35" s="44"/>
      <c r="AK35" s="55"/>
      <c r="AL35" s="55"/>
      <c r="AM35" s="54"/>
      <c r="AN35" s="44"/>
      <c r="AO35" s="44"/>
      <c r="AP35" s="44"/>
      <c r="AQ35" s="44"/>
      <c r="AR35" s="44"/>
      <c r="AS35" s="44"/>
      <c r="AT35" s="44"/>
      <c r="AU35" s="44"/>
      <c r="AV35" s="44"/>
      <c r="AW35" s="7"/>
      <c r="AX35" s="7"/>
      <c r="AY35" s="7"/>
      <c r="AZ35" s="7"/>
      <c r="BA35" s="7"/>
      <c r="BB35" s="7"/>
      <c r="BC35" s="7"/>
      <c r="BD35" s="7"/>
      <c r="BE35" s="7"/>
      <c r="BF35" s="7"/>
      <c r="BG35" s="7"/>
      <c r="BH35" s="7"/>
      <c r="BI35" s="7"/>
      <c r="BJ35" s="7"/>
      <c r="BK35" s="7"/>
      <c r="BL35" s="7"/>
      <c r="BM35" s="7"/>
      <c r="BN35" s="7"/>
      <c r="BO35" s="7"/>
      <c r="BP35" s="7"/>
      <c r="BQ35" s="7"/>
      <c r="BR35" s="7"/>
      <c r="BS35" s="7"/>
      <c r="BT35" s="7"/>
    </row>
    <row r="36" spans="5:72" ht="151.5" customHeight="1" x14ac:dyDescent="0.3">
      <c r="E36" s="227"/>
      <c r="F36" s="328"/>
      <c r="G36" s="328"/>
      <c r="H36" s="328"/>
      <c r="I36" s="331"/>
      <c r="J36" s="328"/>
      <c r="K36" s="306"/>
      <c r="L36" s="295"/>
      <c r="M36" s="298"/>
      <c r="N36" s="309"/>
      <c r="O36" s="145">
        <f t="shared" ca="1" si="41"/>
        <v>0</v>
      </c>
      <c r="P36" s="295"/>
      <c r="Q36" s="298"/>
      <c r="R36" s="301"/>
      <c r="S36" s="56">
        <v>3</v>
      </c>
      <c r="T36" s="46"/>
      <c r="U36" s="47" t="str">
        <f>IF(OR(V36="Preventivo",V36="Detectivo"),"Probabilidad",IF(V36="Correctivo","Impacto",""))</f>
        <v/>
      </c>
      <c r="V36" s="48"/>
      <c r="W36" s="48"/>
      <c r="X36" s="49" t="str">
        <f t="shared" si="42"/>
        <v/>
      </c>
      <c r="Y36" s="48"/>
      <c r="Z36" s="48"/>
      <c r="AA36" s="48"/>
      <c r="AB36" s="23" t="str">
        <f>IFERROR(IF(AND(U35="Probabilidad",U36="Probabilidad"),(AD35-(+AD35*X36)),IF(AND(U35="Impacto",U36="Probabilidad"),(AD34-(+AD34*X36)),IF(U36="Impacto",AD35,""))),"")</f>
        <v/>
      </c>
      <c r="AC36" s="50" t="str">
        <f t="shared" si="13"/>
        <v/>
      </c>
      <c r="AD36" s="51" t="str">
        <f t="shared" si="43"/>
        <v/>
      </c>
      <c r="AE36" s="50" t="str">
        <f t="shared" si="15"/>
        <v/>
      </c>
      <c r="AF36" s="51" t="str">
        <f>IFERROR(IF(AND(U35="Impacto",U36="Impacto"),(AF35-(+AF35*X36)),IF(AND(U35="Probabilidad",U36="Impacto"),(AF34-(+AF34*X36)),IF(U36="Probabilidad",AF35,""))),"")</f>
        <v/>
      </c>
      <c r="AG36" s="52" t="str">
        <f t="shared" si="44"/>
        <v/>
      </c>
      <c r="AH36" s="53"/>
      <c r="AI36" s="54"/>
      <c r="AJ36" s="44"/>
      <c r="AK36" s="55"/>
      <c r="AL36" s="55"/>
      <c r="AM36" s="54"/>
      <c r="AN36" s="44"/>
      <c r="AO36" s="44"/>
      <c r="AP36" s="44"/>
      <c r="AQ36" s="44"/>
      <c r="AR36" s="44"/>
      <c r="AS36" s="44"/>
      <c r="AT36" s="44"/>
      <c r="AU36" s="44"/>
      <c r="AV36" s="44"/>
      <c r="AW36" s="7"/>
      <c r="AX36" s="7"/>
      <c r="AY36" s="7"/>
      <c r="AZ36" s="7"/>
      <c r="BA36" s="7"/>
      <c r="BB36" s="7"/>
      <c r="BC36" s="7"/>
      <c r="BD36" s="7"/>
      <c r="BE36" s="7"/>
      <c r="BF36" s="7"/>
      <c r="BG36" s="7"/>
      <c r="BH36" s="7"/>
      <c r="BI36" s="7"/>
      <c r="BJ36" s="7"/>
      <c r="BK36" s="7"/>
      <c r="BL36" s="7"/>
      <c r="BM36" s="7"/>
      <c r="BN36" s="7"/>
      <c r="BO36" s="7"/>
      <c r="BP36" s="7"/>
      <c r="BQ36" s="7"/>
      <c r="BR36" s="7"/>
      <c r="BS36" s="7"/>
      <c r="BT36" s="7"/>
    </row>
    <row r="37" spans="5:72" ht="151.5" customHeight="1" x14ac:dyDescent="0.3">
      <c r="E37" s="227"/>
      <c r="F37" s="328"/>
      <c r="G37" s="328"/>
      <c r="H37" s="328"/>
      <c r="I37" s="331"/>
      <c r="J37" s="328"/>
      <c r="K37" s="306"/>
      <c r="L37" s="295"/>
      <c r="M37" s="298"/>
      <c r="N37" s="309"/>
      <c r="O37" s="145">
        <f t="shared" ca="1" si="41"/>
        <v>0</v>
      </c>
      <c r="P37" s="295"/>
      <c r="Q37" s="298"/>
      <c r="R37" s="301"/>
      <c r="S37" s="56">
        <v>4</v>
      </c>
      <c r="T37" s="45"/>
      <c r="U37" s="47" t="str">
        <f t="shared" ref="U37:U39" si="45">IF(OR(V37="Preventivo",V37="Detectivo"),"Probabilidad",IF(V37="Correctivo","Impacto",""))</f>
        <v/>
      </c>
      <c r="V37" s="48"/>
      <c r="W37" s="48"/>
      <c r="X37" s="49" t="str">
        <f t="shared" si="42"/>
        <v/>
      </c>
      <c r="Y37" s="48"/>
      <c r="Z37" s="48"/>
      <c r="AA37" s="48"/>
      <c r="AB37" s="23" t="str">
        <f t="shared" ref="AB37:AB39" si="46">IFERROR(IF(AND(U36="Probabilidad",U37="Probabilidad"),(AD36-(+AD36*X37)),IF(AND(U36="Impacto",U37="Probabilidad"),(AD35-(+AD35*X37)),IF(U37="Impacto",AD36,""))),"")</f>
        <v/>
      </c>
      <c r="AC37" s="50" t="str">
        <f t="shared" si="13"/>
        <v/>
      </c>
      <c r="AD37" s="51" t="str">
        <f t="shared" si="43"/>
        <v/>
      </c>
      <c r="AE37" s="50" t="str">
        <f t="shared" si="15"/>
        <v/>
      </c>
      <c r="AF37" s="51" t="str">
        <f t="shared" ref="AF37:AF39" si="47">IFERROR(IF(AND(U36="Impacto",U37="Impacto"),(AF36-(+AF36*X37)),IF(AND(U36="Probabilidad",U37="Impacto"),(AF35-(+AF35*X37)),IF(U37="Probabilidad",AF36,""))),"")</f>
        <v/>
      </c>
      <c r="AG37" s="52" t="str">
        <f>IFERROR(IF(OR(AND(AC37="Muy Baja",AE37="Leve"),AND(AC37="Muy Baja",AE37="Menor"),AND(AC37="Baja",AE37="Leve")),"Bajo",IF(OR(AND(AC37="Muy baja",AE37="Moderado"),AND(AC37="Baja",AE37="Menor"),AND(AC37="Baja",AE37="Moderado"),AND(AC37="Media",AE37="Leve"),AND(AC37="Media",AE37="Menor"),AND(AC37="Media",AE37="Moderado"),AND(AC37="Alta",AE37="Leve"),AND(AC37="Alta",AE37="Menor")),"Moderado",IF(OR(AND(AC37="Muy Baja",AE37="Mayor"),AND(AC37="Baja",AE37="Mayor"),AND(AC37="Media",AE37="Mayor"),AND(AC37="Alta",AE37="Moderado"),AND(AC37="Alta",AE37="Mayor"),AND(AC37="Muy Alta",AE37="Leve"),AND(AC37="Muy Alta",AE37="Menor"),AND(AC37="Muy Alta",AE37="Moderado"),AND(AC37="Muy Alta",AE37="Mayor")),"Alto",IF(OR(AND(AC37="Muy Baja",AE37="Catastrófico"),AND(AC37="Baja",AE37="Catastrófico"),AND(AC37="Media",AE37="Catastrófico"),AND(AC37="Alta",AE37="Catastrófico"),AND(AC37="Muy Alta",AE37="Catastrófico")),"Extremo","")))),"")</f>
        <v/>
      </c>
      <c r="AH37" s="53"/>
      <c r="AI37" s="54"/>
      <c r="AJ37" s="44"/>
      <c r="AK37" s="55"/>
      <c r="AL37" s="55"/>
      <c r="AM37" s="54"/>
      <c r="AN37" s="44"/>
      <c r="AO37" s="44"/>
      <c r="AP37" s="44"/>
      <c r="AQ37" s="44"/>
      <c r="AR37" s="44"/>
      <c r="AS37" s="44"/>
      <c r="AT37" s="44"/>
      <c r="AU37" s="44"/>
      <c r="AV37" s="44"/>
      <c r="AW37" s="7"/>
      <c r="AX37" s="7"/>
      <c r="AY37" s="7"/>
      <c r="AZ37" s="7"/>
      <c r="BA37" s="7"/>
      <c r="BB37" s="7"/>
      <c r="BC37" s="7"/>
      <c r="BD37" s="7"/>
      <c r="BE37" s="7"/>
      <c r="BF37" s="7"/>
      <c r="BG37" s="7"/>
      <c r="BH37" s="7"/>
      <c r="BI37" s="7"/>
      <c r="BJ37" s="7"/>
      <c r="BK37" s="7"/>
      <c r="BL37" s="7"/>
      <c r="BM37" s="7"/>
      <c r="BN37" s="7"/>
      <c r="BO37" s="7"/>
      <c r="BP37" s="7"/>
      <c r="BQ37" s="7"/>
      <c r="BR37" s="7"/>
      <c r="BS37" s="7"/>
      <c r="BT37" s="7"/>
    </row>
    <row r="38" spans="5:72" ht="151.5" customHeight="1" x14ac:dyDescent="0.3">
      <c r="E38" s="227"/>
      <c r="F38" s="328"/>
      <c r="G38" s="328"/>
      <c r="H38" s="328"/>
      <c r="I38" s="331"/>
      <c r="J38" s="328"/>
      <c r="K38" s="306"/>
      <c r="L38" s="295"/>
      <c r="M38" s="298"/>
      <c r="N38" s="309"/>
      <c r="O38" s="145">
        <f t="shared" ca="1" si="41"/>
        <v>0</v>
      </c>
      <c r="P38" s="295"/>
      <c r="Q38" s="298"/>
      <c r="R38" s="301"/>
      <c r="S38" s="56">
        <v>5</v>
      </c>
      <c r="T38" s="45"/>
      <c r="U38" s="47" t="str">
        <f t="shared" si="45"/>
        <v/>
      </c>
      <c r="V38" s="48"/>
      <c r="W38" s="48"/>
      <c r="X38" s="49" t="str">
        <f t="shared" si="42"/>
        <v/>
      </c>
      <c r="Y38" s="48"/>
      <c r="Z38" s="48"/>
      <c r="AA38" s="48"/>
      <c r="AB38" s="23" t="str">
        <f t="shared" si="46"/>
        <v/>
      </c>
      <c r="AC38" s="50" t="str">
        <f t="shared" si="13"/>
        <v/>
      </c>
      <c r="AD38" s="51" t="str">
        <f t="shared" si="43"/>
        <v/>
      </c>
      <c r="AE38" s="50" t="str">
        <f t="shared" si="15"/>
        <v/>
      </c>
      <c r="AF38" s="51" t="str">
        <f t="shared" si="47"/>
        <v/>
      </c>
      <c r="AG38" s="52" t="str">
        <f t="shared" ref="AG38:AG39" si="48">IFERROR(IF(OR(AND(AC38="Muy Baja",AE38="Leve"),AND(AC38="Muy Baja",AE38="Menor"),AND(AC38="Baja",AE38="Leve")),"Bajo",IF(OR(AND(AC38="Muy baja",AE38="Moderado"),AND(AC38="Baja",AE38="Menor"),AND(AC38="Baja",AE38="Moderado"),AND(AC38="Media",AE38="Leve"),AND(AC38="Media",AE38="Menor"),AND(AC38="Media",AE38="Moderado"),AND(AC38="Alta",AE38="Leve"),AND(AC38="Alta",AE38="Menor")),"Moderado",IF(OR(AND(AC38="Muy Baja",AE38="Mayor"),AND(AC38="Baja",AE38="Mayor"),AND(AC38="Media",AE38="Mayor"),AND(AC38="Alta",AE38="Moderado"),AND(AC38="Alta",AE38="Mayor"),AND(AC38="Muy Alta",AE38="Leve"),AND(AC38="Muy Alta",AE38="Menor"),AND(AC38="Muy Alta",AE38="Moderado"),AND(AC38="Muy Alta",AE38="Mayor")),"Alto",IF(OR(AND(AC38="Muy Baja",AE38="Catastrófico"),AND(AC38="Baja",AE38="Catastrófico"),AND(AC38="Media",AE38="Catastrófico"),AND(AC38="Alta",AE38="Catastrófico"),AND(AC38="Muy Alta",AE38="Catastrófico")),"Extremo","")))),"")</f>
        <v/>
      </c>
      <c r="AH38" s="53"/>
      <c r="AI38" s="54"/>
      <c r="AJ38" s="44"/>
      <c r="AK38" s="55"/>
      <c r="AL38" s="55"/>
      <c r="AM38" s="54"/>
      <c r="AN38" s="44"/>
      <c r="AO38" s="44"/>
      <c r="AP38" s="44"/>
      <c r="AQ38" s="44"/>
      <c r="AR38" s="44"/>
      <c r="AS38" s="44"/>
      <c r="AT38" s="44"/>
      <c r="AU38" s="44"/>
      <c r="AV38" s="44"/>
      <c r="AW38" s="7"/>
      <c r="AX38" s="7"/>
      <c r="AY38" s="7"/>
      <c r="AZ38" s="7"/>
      <c r="BA38" s="7"/>
      <c r="BB38" s="7"/>
      <c r="BC38" s="7"/>
      <c r="BD38" s="7"/>
      <c r="BE38" s="7"/>
      <c r="BF38" s="7"/>
      <c r="BG38" s="7"/>
      <c r="BH38" s="7"/>
      <c r="BI38" s="7"/>
      <c r="BJ38" s="7"/>
      <c r="BK38" s="7"/>
      <c r="BL38" s="7"/>
      <c r="BM38" s="7"/>
      <c r="BN38" s="7"/>
      <c r="BO38" s="7"/>
      <c r="BP38" s="7"/>
      <c r="BQ38" s="7"/>
      <c r="BR38" s="7"/>
      <c r="BS38" s="7"/>
      <c r="BT38" s="7"/>
    </row>
    <row r="39" spans="5:72" ht="151.5" customHeight="1" x14ac:dyDescent="0.3">
      <c r="E39" s="228"/>
      <c r="F39" s="329"/>
      <c r="G39" s="329"/>
      <c r="H39" s="329"/>
      <c r="I39" s="332"/>
      <c r="J39" s="329"/>
      <c r="K39" s="307"/>
      <c r="L39" s="296"/>
      <c r="M39" s="299"/>
      <c r="N39" s="310"/>
      <c r="O39" s="146">
        <f t="shared" ca="1" si="41"/>
        <v>0</v>
      </c>
      <c r="P39" s="296"/>
      <c r="Q39" s="299"/>
      <c r="R39" s="302"/>
      <c r="S39" s="56">
        <v>6</v>
      </c>
      <c r="T39" s="45"/>
      <c r="U39" s="47" t="str">
        <f t="shared" si="45"/>
        <v/>
      </c>
      <c r="V39" s="48"/>
      <c r="W39" s="48"/>
      <c r="X39" s="49" t="str">
        <f t="shared" si="42"/>
        <v/>
      </c>
      <c r="Y39" s="48"/>
      <c r="Z39" s="48"/>
      <c r="AA39" s="48"/>
      <c r="AB39" s="23" t="str">
        <f t="shared" si="46"/>
        <v/>
      </c>
      <c r="AC39" s="50" t="str">
        <f t="shared" si="13"/>
        <v/>
      </c>
      <c r="AD39" s="51" t="str">
        <f t="shared" si="43"/>
        <v/>
      </c>
      <c r="AE39" s="50" t="str">
        <f t="shared" si="15"/>
        <v/>
      </c>
      <c r="AF39" s="51" t="str">
        <f t="shared" si="47"/>
        <v/>
      </c>
      <c r="AG39" s="52" t="str">
        <f t="shared" si="48"/>
        <v/>
      </c>
      <c r="AH39" s="53"/>
      <c r="AI39" s="54"/>
      <c r="AJ39" s="44"/>
      <c r="AK39" s="55"/>
      <c r="AL39" s="55"/>
      <c r="AM39" s="54"/>
      <c r="AN39" s="44"/>
      <c r="AO39" s="44"/>
      <c r="AP39" s="44"/>
      <c r="AQ39" s="44"/>
      <c r="AR39" s="44"/>
      <c r="AS39" s="44"/>
      <c r="AT39" s="44"/>
      <c r="AU39" s="44"/>
      <c r="AV39" s="44"/>
      <c r="AW39" s="7"/>
      <c r="AX39" s="7"/>
      <c r="AY39" s="7"/>
      <c r="AZ39" s="7"/>
      <c r="BA39" s="7"/>
      <c r="BB39" s="7"/>
      <c r="BC39" s="7"/>
      <c r="BD39" s="7"/>
      <c r="BE39" s="7"/>
      <c r="BF39" s="7"/>
      <c r="BG39" s="7"/>
      <c r="BH39" s="7"/>
      <c r="BI39" s="7"/>
      <c r="BJ39" s="7"/>
      <c r="BK39" s="7"/>
      <c r="BL39" s="7"/>
      <c r="BM39" s="7"/>
      <c r="BN39" s="7"/>
      <c r="BO39" s="7"/>
      <c r="BP39" s="7"/>
      <c r="BQ39" s="7"/>
      <c r="BR39" s="7"/>
      <c r="BS39" s="7"/>
      <c r="BT39" s="7"/>
    </row>
    <row r="40" spans="5:72" ht="151.5" customHeight="1" x14ac:dyDescent="0.3">
      <c r="E40" s="226">
        <v>6</v>
      </c>
      <c r="F40" s="327"/>
      <c r="G40" s="327"/>
      <c r="H40" s="327"/>
      <c r="I40" s="330"/>
      <c r="J40" s="327"/>
      <c r="K40" s="305"/>
      <c r="L40" s="294" t="str">
        <f>IF(K40&lt;=0,"",IF(K40&lt;=2,"Muy Baja",IF(K40&lt;=24,"Baja",IF(K40&lt;=500,"Media",IF(K40&lt;=5000,"Alta","Muy Alta")))))</f>
        <v/>
      </c>
      <c r="M40" s="297" t="str">
        <f>IF(L40="","",IF(L40="Muy Baja",0.2,IF(L40="Baja",0.4,IF(L40="Media",0.6,IF(L40="Alta",0.8,IF(L40="Muy Alta",1,))))))</f>
        <v/>
      </c>
      <c r="N40" s="308"/>
      <c r="O40" s="144">
        <f ca="1">IF(NOT(ISERROR(MATCH(N40,'Tabla Impacto'!$B$221:$B$223,0))),'Tabla Impacto'!$F$223&amp;"Por favor no seleccionar los criterios de impacto(Afectación Económica o presupuestal y Pérdida Reputacional)",N40)</f>
        <v>0</v>
      </c>
      <c r="P40" s="294" t="str">
        <f ca="1">IF(OR(O40='Tabla Impacto'!$C$11,O40='Tabla Impacto'!$D$11),"Leve",IF(OR(O40='Tabla Impacto'!$C$12,O40='Tabla Impacto'!$D$12),"Menor",IF(OR(O40='Tabla Impacto'!$C$13,O40='Tabla Impacto'!$D$13),"Moderado",IF(OR(O40='Tabla Impacto'!$C$14,O40='Tabla Impacto'!$D$14),"Mayor",IF(OR(O40='Tabla Impacto'!$C$15,O40='Tabla Impacto'!$D$15),"Catastrófico","")))))</f>
        <v/>
      </c>
      <c r="Q40" s="297" t="str">
        <f ca="1">IF(P40="","",IF(P40="Leve",0.2,IF(P40="Menor",0.4,IF(P40="Moderado",0.6,IF(P40="Mayor",0.8,IF(P40="Catastrófico",1,))))))</f>
        <v/>
      </c>
      <c r="R40" s="300" t="str">
        <f ca="1">IF(OR(AND(L40="Muy Baja",P40="Leve"),AND(L40="Muy Baja",P40="Menor"),AND(L40="Baja",P40="Leve")),"Bajo",IF(OR(AND(L40="Muy baja",P40="Moderado"),AND(L40="Baja",P40="Menor"),AND(L40="Baja",P40="Moderado"),AND(L40="Media",P40="Leve"),AND(L40="Media",P40="Menor"),AND(L40="Media",P40="Moderado"),AND(L40="Alta",P40="Leve"),AND(L40="Alta",P40="Menor")),"Moderado",IF(OR(AND(L40="Muy Baja",P40="Mayor"),AND(L40="Baja",P40="Mayor"),AND(L40="Media",P40="Mayor"),AND(L40="Alta",P40="Moderado"),AND(L40="Alta",P40="Mayor"),AND(L40="Muy Alta",P40="Leve"),AND(L40="Muy Alta",P40="Menor"),AND(L40="Muy Alta",P40="Moderado"),AND(L40="Muy Alta",P40="Mayor")),"Alto",IF(OR(AND(L40="Muy Baja",P40="Catastrófico"),AND(L40="Baja",P40="Catastrófico"),AND(L40="Media",P40="Catastrófico"),AND(L40="Alta",P40="Catastrófico"),AND(L40="Muy Alta",P40="Catastrófico")),"Extremo",""))))</f>
        <v/>
      </c>
      <c r="S40" s="56">
        <v>1</v>
      </c>
      <c r="T40" s="45"/>
      <c r="U40" s="47" t="str">
        <f>IF(OR(V40="Preventivo",V40="Detectivo"),"Probabilidad",IF(V40="Correctivo","Impacto",""))</f>
        <v/>
      </c>
      <c r="V40" s="48"/>
      <c r="W40" s="48"/>
      <c r="X40" s="49" t="str">
        <f>IF(AND(V40="Preventivo",W40="Automático"),"50%",IF(AND(V40="Preventivo",W40="Manual"),"40%",IF(AND(V40="Detectivo",W40="Automático"),"40%",IF(AND(V40="Detectivo",W40="Manual"),"30%",IF(AND(V40="Correctivo",W40="Automático"),"35%",IF(AND(V40="Correctivo",W40="Manual"),"25%",""))))))</f>
        <v/>
      </c>
      <c r="Y40" s="48"/>
      <c r="Z40" s="48"/>
      <c r="AA40" s="48"/>
      <c r="AB40" s="23" t="str">
        <f>IFERROR(IF(U40="Probabilidad",(M40-(+M40*X40)),IF(U40="Impacto",M40,"")),"")</f>
        <v/>
      </c>
      <c r="AC40" s="50" t="str">
        <f>IFERROR(IF(AB40="","",IF(AB40&lt;=0.2,"Muy Baja",IF(AB40&lt;=0.4,"Baja",IF(AB40&lt;=0.6,"Media",IF(AB40&lt;=0.8,"Alta","Muy Alta"))))),"")</f>
        <v/>
      </c>
      <c r="AD40" s="51" t="str">
        <f>+AB40</f>
        <v/>
      </c>
      <c r="AE40" s="50" t="str">
        <f>IFERROR(IF(AF40="","",IF(AF40&lt;=0.2,"Leve",IF(AF40&lt;=0.4,"Menor",IF(AF40&lt;=0.6,"Moderado",IF(AF40&lt;=0.8,"Mayor","Catastrófico"))))),"")</f>
        <v/>
      </c>
      <c r="AF40" s="51" t="str">
        <f>IFERROR(IF(U40="Impacto",(Q40-(+Q40*X40)),IF(U40="Probabilidad",Q40,"")),"")</f>
        <v/>
      </c>
      <c r="AG40" s="52" t="str">
        <f>IFERROR(IF(OR(AND(AC40="Muy Baja",AE40="Leve"),AND(AC40="Muy Baja",AE40="Menor"),AND(AC40="Baja",AE40="Leve")),"Bajo",IF(OR(AND(AC40="Muy baja",AE40="Moderado"),AND(AC40="Baja",AE40="Menor"),AND(AC40="Baja",AE40="Moderado"),AND(AC40="Media",AE40="Leve"),AND(AC40="Media",AE40="Menor"),AND(AC40="Media",AE40="Moderado"),AND(AC40="Alta",AE40="Leve"),AND(AC40="Alta",AE40="Menor")),"Moderado",IF(OR(AND(AC40="Muy Baja",AE40="Mayor"),AND(AC40="Baja",AE40="Mayor"),AND(AC40="Media",AE40="Mayor"),AND(AC40="Alta",AE40="Moderado"),AND(AC40="Alta",AE40="Mayor"),AND(AC40="Muy Alta",AE40="Leve"),AND(AC40="Muy Alta",AE40="Menor"),AND(AC40="Muy Alta",AE40="Moderado"),AND(AC40="Muy Alta",AE40="Mayor")),"Alto",IF(OR(AND(AC40="Muy Baja",AE40="Catastrófico"),AND(AC40="Baja",AE40="Catastrófico"),AND(AC40="Media",AE40="Catastrófico"),AND(AC40="Alta",AE40="Catastrófico"),AND(AC40="Muy Alta",AE40="Catastrófico")),"Extremo","")))),"")</f>
        <v/>
      </c>
      <c r="AH40" s="53"/>
      <c r="AI40" s="54"/>
      <c r="AJ40" s="44"/>
      <c r="AK40" s="55"/>
      <c r="AL40" s="55"/>
      <c r="AM40" s="54"/>
      <c r="AN40" s="44"/>
      <c r="AO40" s="44"/>
      <c r="AP40" s="44"/>
      <c r="AQ40" s="44"/>
      <c r="AR40" s="44"/>
      <c r="AS40" s="44"/>
      <c r="AT40" s="44"/>
      <c r="AU40" s="44"/>
      <c r="AV40" s="44"/>
      <c r="AW40" s="7"/>
      <c r="AX40" s="7"/>
      <c r="AY40" s="7"/>
      <c r="AZ40" s="7"/>
      <c r="BA40" s="7"/>
      <c r="BB40" s="7"/>
      <c r="BC40" s="7"/>
      <c r="BD40" s="7"/>
      <c r="BE40" s="7"/>
      <c r="BF40" s="7"/>
      <c r="BG40" s="7"/>
      <c r="BH40" s="7"/>
      <c r="BI40" s="7"/>
      <c r="BJ40" s="7"/>
      <c r="BK40" s="7"/>
      <c r="BL40" s="7"/>
      <c r="BM40" s="7"/>
      <c r="BN40" s="7"/>
      <c r="BO40" s="7"/>
      <c r="BP40" s="7"/>
      <c r="BQ40" s="7"/>
      <c r="BR40" s="7"/>
      <c r="BS40" s="7"/>
      <c r="BT40" s="7"/>
    </row>
    <row r="41" spans="5:72" ht="151.5" customHeight="1" x14ac:dyDescent="0.3">
      <c r="E41" s="227"/>
      <c r="F41" s="328"/>
      <c r="G41" s="328"/>
      <c r="H41" s="328"/>
      <c r="I41" s="331"/>
      <c r="J41" s="328"/>
      <c r="K41" s="306"/>
      <c r="L41" s="295"/>
      <c r="M41" s="298"/>
      <c r="N41" s="309"/>
      <c r="O41" s="145">
        <f t="shared" ref="O41:O45" ca="1" si="49">IF(NOT(ISERROR(MATCH(N41,_xlfn.ANCHORARRAY(I52),0))),M54&amp;"Por favor no seleccionar los criterios de impacto",N41)</f>
        <v>0</v>
      </c>
      <c r="P41" s="295"/>
      <c r="Q41" s="298"/>
      <c r="R41" s="301"/>
      <c r="S41" s="56">
        <v>2</v>
      </c>
      <c r="T41" s="45"/>
      <c r="U41" s="47" t="str">
        <f>IF(OR(V41="Preventivo",V41="Detectivo"),"Probabilidad",IF(V41="Correctivo","Impacto",""))</f>
        <v/>
      </c>
      <c r="V41" s="48"/>
      <c r="W41" s="48"/>
      <c r="X41" s="49" t="str">
        <f t="shared" ref="X41:X45" si="50">IF(AND(V41="Preventivo",W41="Automático"),"50%",IF(AND(V41="Preventivo",W41="Manual"),"40%",IF(AND(V41="Detectivo",W41="Automático"),"40%",IF(AND(V41="Detectivo",W41="Manual"),"30%",IF(AND(V41="Correctivo",W41="Automático"),"35%",IF(AND(V41="Correctivo",W41="Manual"),"25%",""))))))</f>
        <v/>
      </c>
      <c r="Y41" s="48"/>
      <c r="Z41" s="48"/>
      <c r="AA41" s="48"/>
      <c r="AB41" s="23" t="str">
        <f>IFERROR(IF(AND(U40="Probabilidad",U41="Probabilidad"),(AD40-(+AD40*X41)),IF(U41="Probabilidad",(M40-(+M40*X41)),IF(U41="Impacto",AD40,""))),"")</f>
        <v/>
      </c>
      <c r="AC41" s="50" t="str">
        <f t="shared" si="13"/>
        <v/>
      </c>
      <c r="AD41" s="51" t="str">
        <f t="shared" ref="AD41:AD45" si="51">+AB41</f>
        <v/>
      </c>
      <c r="AE41" s="50" t="str">
        <f t="shared" si="15"/>
        <v/>
      </c>
      <c r="AF41" s="51" t="str">
        <f>IFERROR(IF(AND(U40="Impacto",U41="Impacto"),(AF34-(+AF34*X41)),IF(U41="Impacto",($Q$40-(+$Q$40*X41)),IF(U41="Probabilidad",AF34,""))),"")</f>
        <v/>
      </c>
      <c r="AG41" s="52" t="str">
        <f t="shared" ref="AG41:AG42" si="52">IFERROR(IF(OR(AND(AC41="Muy Baja",AE41="Leve"),AND(AC41="Muy Baja",AE41="Menor"),AND(AC41="Baja",AE41="Leve")),"Bajo",IF(OR(AND(AC41="Muy baja",AE41="Moderado"),AND(AC41="Baja",AE41="Menor"),AND(AC41="Baja",AE41="Moderado"),AND(AC41="Media",AE41="Leve"),AND(AC41="Media",AE41="Menor"),AND(AC41="Media",AE41="Moderado"),AND(AC41="Alta",AE41="Leve"),AND(AC41="Alta",AE41="Menor")),"Moderado",IF(OR(AND(AC41="Muy Baja",AE41="Mayor"),AND(AC41="Baja",AE41="Mayor"),AND(AC41="Media",AE41="Mayor"),AND(AC41="Alta",AE41="Moderado"),AND(AC41="Alta",AE41="Mayor"),AND(AC41="Muy Alta",AE41="Leve"),AND(AC41="Muy Alta",AE41="Menor"),AND(AC41="Muy Alta",AE41="Moderado"),AND(AC41="Muy Alta",AE41="Mayor")),"Alto",IF(OR(AND(AC41="Muy Baja",AE41="Catastrófico"),AND(AC41="Baja",AE41="Catastrófico"),AND(AC41="Media",AE41="Catastrófico"),AND(AC41="Alta",AE41="Catastrófico"),AND(AC41="Muy Alta",AE41="Catastrófico")),"Extremo","")))),"")</f>
        <v/>
      </c>
      <c r="AH41" s="53"/>
      <c r="AI41" s="54"/>
      <c r="AJ41" s="44"/>
      <c r="AK41" s="55"/>
      <c r="AL41" s="55"/>
      <c r="AM41" s="54"/>
      <c r="AN41" s="44"/>
      <c r="AO41" s="44"/>
      <c r="AP41" s="44"/>
      <c r="AQ41" s="44"/>
      <c r="AR41" s="44"/>
      <c r="AS41" s="44"/>
      <c r="AT41" s="44"/>
      <c r="AU41" s="44"/>
      <c r="AV41" s="44"/>
      <c r="AW41" s="7"/>
      <c r="AX41" s="7"/>
      <c r="AY41" s="7"/>
      <c r="AZ41" s="7"/>
      <c r="BA41" s="7"/>
      <c r="BB41" s="7"/>
      <c r="BC41" s="7"/>
      <c r="BD41" s="7"/>
      <c r="BE41" s="7"/>
      <c r="BF41" s="7"/>
      <c r="BG41" s="7"/>
      <c r="BH41" s="7"/>
      <c r="BI41" s="7"/>
      <c r="BJ41" s="7"/>
      <c r="BK41" s="7"/>
      <c r="BL41" s="7"/>
      <c r="BM41" s="7"/>
      <c r="BN41" s="7"/>
      <c r="BO41" s="7"/>
      <c r="BP41" s="7"/>
      <c r="BQ41" s="7"/>
      <c r="BR41" s="7"/>
      <c r="BS41" s="7"/>
      <c r="BT41" s="7"/>
    </row>
    <row r="42" spans="5:72" ht="151.5" customHeight="1" x14ac:dyDescent="0.3">
      <c r="E42" s="227"/>
      <c r="F42" s="328"/>
      <c r="G42" s="328"/>
      <c r="H42" s="328"/>
      <c r="I42" s="331"/>
      <c r="J42" s="328"/>
      <c r="K42" s="306"/>
      <c r="L42" s="295"/>
      <c r="M42" s="298"/>
      <c r="N42" s="309"/>
      <c r="O42" s="145">
        <f t="shared" ca="1" si="49"/>
        <v>0</v>
      </c>
      <c r="P42" s="295"/>
      <c r="Q42" s="298"/>
      <c r="R42" s="301"/>
      <c r="S42" s="56">
        <v>3</v>
      </c>
      <c r="T42" s="46"/>
      <c r="U42" s="47" t="str">
        <f>IF(OR(V42="Preventivo",V42="Detectivo"),"Probabilidad",IF(V42="Correctivo","Impacto",""))</f>
        <v/>
      </c>
      <c r="V42" s="48"/>
      <c r="W42" s="48"/>
      <c r="X42" s="49" t="str">
        <f t="shared" si="50"/>
        <v/>
      </c>
      <c r="Y42" s="48"/>
      <c r="Z42" s="48"/>
      <c r="AA42" s="48"/>
      <c r="AB42" s="23" t="str">
        <f>IFERROR(IF(AND(U41="Probabilidad",U42="Probabilidad"),(AD41-(+AD41*X42)),IF(AND(U41="Impacto",U42="Probabilidad"),(AD40-(+AD40*X42)),IF(U42="Impacto",AD41,""))),"")</f>
        <v/>
      </c>
      <c r="AC42" s="50" t="str">
        <f t="shared" si="13"/>
        <v/>
      </c>
      <c r="AD42" s="51" t="str">
        <f t="shared" si="51"/>
        <v/>
      </c>
      <c r="AE42" s="50" t="str">
        <f t="shared" si="15"/>
        <v/>
      </c>
      <c r="AF42" s="51" t="str">
        <f>IFERROR(IF(AND(U41="Impacto",U42="Impacto"),(AF41-(+AF41*X42)),IF(AND(U41="Probabilidad",U42="Impacto"),(AF40-(+AF40*X42)),IF(U42="Probabilidad",AF41,""))),"")</f>
        <v/>
      </c>
      <c r="AG42" s="52" t="str">
        <f t="shared" si="52"/>
        <v/>
      </c>
      <c r="AH42" s="53"/>
      <c r="AI42" s="54"/>
      <c r="AJ42" s="44"/>
      <c r="AK42" s="55"/>
      <c r="AL42" s="55"/>
      <c r="AM42" s="54"/>
      <c r="AN42" s="44"/>
      <c r="AO42" s="44"/>
      <c r="AP42" s="44"/>
      <c r="AQ42" s="44"/>
      <c r="AR42" s="44"/>
      <c r="AS42" s="44"/>
      <c r="AT42" s="44"/>
      <c r="AU42" s="44"/>
      <c r="AV42" s="44"/>
      <c r="AW42" s="7"/>
      <c r="AX42" s="7"/>
      <c r="AY42" s="7"/>
      <c r="AZ42" s="7"/>
      <c r="BA42" s="7"/>
      <c r="BB42" s="7"/>
      <c r="BC42" s="7"/>
      <c r="BD42" s="7"/>
      <c r="BE42" s="7"/>
      <c r="BF42" s="7"/>
      <c r="BG42" s="7"/>
      <c r="BH42" s="7"/>
      <c r="BI42" s="7"/>
      <c r="BJ42" s="7"/>
      <c r="BK42" s="7"/>
      <c r="BL42" s="7"/>
      <c r="BM42" s="7"/>
      <c r="BN42" s="7"/>
      <c r="BO42" s="7"/>
      <c r="BP42" s="7"/>
      <c r="BQ42" s="7"/>
      <c r="BR42" s="7"/>
      <c r="BS42" s="7"/>
      <c r="BT42" s="7"/>
    </row>
    <row r="43" spans="5:72" ht="151.5" customHeight="1" x14ac:dyDescent="0.3">
      <c r="E43" s="227"/>
      <c r="F43" s="328"/>
      <c r="G43" s="328"/>
      <c r="H43" s="328"/>
      <c r="I43" s="331"/>
      <c r="J43" s="328"/>
      <c r="K43" s="306"/>
      <c r="L43" s="295"/>
      <c r="M43" s="298"/>
      <c r="N43" s="309"/>
      <c r="O43" s="145">
        <f t="shared" ca="1" si="49"/>
        <v>0</v>
      </c>
      <c r="P43" s="295"/>
      <c r="Q43" s="298"/>
      <c r="R43" s="301"/>
      <c r="S43" s="56">
        <v>4</v>
      </c>
      <c r="T43" s="45"/>
      <c r="U43" s="47" t="str">
        <f t="shared" ref="U43:U45" si="53">IF(OR(V43="Preventivo",V43="Detectivo"),"Probabilidad",IF(V43="Correctivo","Impacto",""))</f>
        <v/>
      </c>
      <c r="V43" s="48"/>
      <c r="W43" s="48"/>
      <c r="X43" s="49" t="str">
        <f t="shared" si="50"/>
        <v/>
      </c>
      <c r="Y43" s="48"/>
      <c r="Z43" s="48"/>
      <c r="AA43" s="48"/>
      <c r="AB43" s="23" t="str">
        <f t="shared" ref="AB43:AB45" si="54">IFERROR(IF(AND(U42="Probabilidad",U43="Probabilidad"),(AD42-(+AD42*X43)),IF(AND(U42="Impacto",U43="Probabilidad"),(AD41-(+AD41*X43)),IF(U43="Impacto",AD42,""))),"")</f>
        <v/>
      </c>
      <c r="AC43" s="50" t="str">
        <f t="shared" si="13"/>
        <v/>
      </c>
      <c r="AD43" s="51" t="str">
        <f t="shared" si="51"/>
        <v/>
      </c>
      <c r="AE43" s="50" t="str">
        <f t="shared" si="15"/>
        <v/>
      </c>
      <c r="AF43" s="51" t="str">
        <f t="shared" ref="AF43:AF45" si="55">IFERROR(IF(AND(U42="Impacto",U43="Impacto"),(AF42-(+AF42*X43)),IF(AND(U42="Probabilidad",U43="Impacto"),(AF41-(+AF41*X43)),IF(U43="Probabilidad",AF42,""))),"")</f>
        <v/>
      </c>
      <c r="AG43" s="52" t="str">
        <f>IFERROR(IF(OR(AND(AC43="Muy Baja",AE43="Leve"),AND(AC43="Muy Baja",AE43="Menor"),AND(AC43="Baja",AE43="Leve")),"Bajo",IF(OR(AND(AC43="Muy baja",AE43="Moderado"),AND(AC43="Baja",AE43="Menor"),AND(AC43="Baja",AE43="Moderado"),AND(AC43="Media",AE43="Leve"),AND(AC43="Media",AE43="Menor"),AND(AC43="Media",AE43="Moderado"),AND(AC43="Alta",AE43="Leve"),AND(AC43="Alta",AE43="Menor")),"Moderado",IF(OR(AND(AC43="Muy Baja",AE43="Mayor"),AND(AC43="Baja",AE43="Mayor"),AND(AC43="Media",AE43="Mayor"),AND(AC43="Alta",AE43="Moderado"),AND(AC43="Alta",AE43="Mayor"),AND(AC43="Muy Alta",AE43="Leve"),AND(AC43="Muy Alta",AE43="Menor"),AND(AC43="Muy Alta",AE43="Moderado"),AND(AC43="Muy Alta",AE43="Mayor")),"Alto",IF(OR(AND(AC43="Muy Baja",AE43="Catastrófico"),AND(AC43="Baja",AE43="Catastrófico"),AND(AC43="Media",AE43="Catastrófico"),AND(AC43="Alta",AE43="Catastrófico"),AND(AC43="Muy Alta",AE43="Catastrófico")),"Extremo","")))),"")</f>
        <v/>
      </c>
      <c r="AH43" s="53"/>
      <c r="AI43" s="54"/>
      <c r="AJ43" s="44"/>
      <c r="AK43" s="55"/>
      <c r="AL43" s="55"/>
      <c r="AM43" s="54"/>
      <c r="AN43" s="44"/>
      <c r="AO43" s="44"/>
      <c r="AP43" s="44"/>
      <c r="AQ43" s="44"/>
      <c r="AR43" s="44"/>
      <c r="AS43" s="44"/>
      <c r="AT43" s="44"/>
      <c r="AU43" s="44"/>
      <c r="AV43" s="44"/>
      <c r="AW43" s="7"/>
      <c r="AX43" s="7"/>
      <c r="AY43" s="7"/>
      <c r="AZ43" s="7"/>
      <c r="BA43" s="7"/>
      <c r="BB43" s="7"/>
      <c r="BC43" s="7"/>
      <c r="BD43" s="7"/>
      <c r="BE43" s="7"/>
      <c r="BF43" s="7"/>
      <c r="BG43" s="7"/>
      <c r="BH43" s="7"/>
      <c r="BI43" s="7"/>
      <c r="BJ43" s="7"/>
      <c r="BK43" s="7"/>
      <c r="BL43" s="7"/>
      <c r="BM43" s="7"/>
      <c r="BN43" s="7"/>
      <c r="BO43" s="7"/>
      <c r="BP43" s="7"/>
      <c r="BQ43" s="7"/>
      <c r="BR43" s="7"/>
      <c r="BS43" s="7"/>
      <c r="BT43" s="7"/>
    </row>
    <row r="44" spans="5:72" ht="151.5" customHeight="1" x14ac:dyDescent="0.3">
      <c r="E44" s="227"/>
      <c r="F44" s="328"/>
      <c r="G44" s="328"/>
      <c r="H44" s="328"/>
      <c r="I44" s="331"/>
      <c r="J44" s="328"/>
      <c r="K44" s="306"/>
      <c r="L44" s="295"/>
      <c r="M44" s="298"/>
      <c r="N44" s="309"/>
      <c r="O44" s="145">
        <f t="shared" ca="1" si="49"/>
        <v>0</v>
      </c>
      <c r="P44" s="295"/>
      <c r="Q44" s="298"/>
      <c r="R44" s="301"/>
      <c r="S44" s="56">
        <v>5</v>
      </c>
      <c r="T44" s="45"/>
      <c r="U44" s="47" t="str">
        <f t="shared" si="53"/>
        <v/>
      </c>
      <c r="V44" s="48"/>
      <c r="W44" s="48"/>
      <c r="X44" s="49" t="str">
        <f t="shared" si="50"/>
        <v/>
      </c>
      <c r="Y44" s="48"/>
      <c r="Z44" s="48"/>
      <c r="AA44" s="48"/>
      <c r="AB44" s="23" t="str">
        <f t="shared" si="54"/>
        <v/>
      </c>
      <c r="AC44" s="50" t="str">
        <f t="shared" si="13"/>
        <v/>
      </c>
      <c r="AD44" s="51" t="str">
        <f t="shared" si="51"/>
        <v/>
      </c>
      <c r="AE44" s="50" t="str">
        <f t="shared" si="15"/>
        <v/>
      </c>
      <c r="AF44" s="51" t="str">
        <f t="shared" si="55"/>
        <v/>
      </c>
      <c r="AG44" s="52" t="str">
        <f t="shared" ref="AG44" si="56">IFERROR(IF(OR(AND(AC44="Muy Baja",AE44="Leve"),AND(AC44="Muy Baja",AE44="Menor"),AND(AC44="Baja",AE44="Leve")),"Bajo",IF(OR(AND(AC44="Muy baja",AE44="Moderado"),AND(AC44="Baja",AE44="Menor"),AND(AC44="Baja",AE44="Moderado"),AND(AC44="Media",AE44="Leve"),AND(AC44="Media",AE44="Menor"),AND(AC44="Media",AE44="Moderado"),AND(AC44="Alta",AE44="Leve"),AND(AC44="Alta",AE44="Menor")),"Moderado",IF(OR(AND(AC44="Muy Baja",AE44="Mayor"),AND(AC44="Baja",AE44="Mayor"),AND(AC44="Media",AE44="Mayor"),AND(AC44="Alta",AE44="Moderado"),AND(AC44="Alta",AE44="Mayor"),AND(AC44="Muy Alta",AE44="Leve"),AND(AC44="Muy Alta",AE44="Menor"),AND(AC44="Muy Alta",AE44="Moderado"),AND(AC44="Muy Alta",AE44="Mayor")),"Alto",IF(OR(AND(AC44="Muy Baja",AE44="Catastrófico"),AND(AC44="Baja",AE44="Catastrófico"),AND(AC44="Media",AE44="Catastrófico"),AND(AC44="Alta",AE44="Catastrófico"),AND(AC44="Muy Alta",AE44="Catastrófico")),"Extremo","")))),"")</f>
        <v/>
      </c>
      <c r="AH44" s="53"/>
      <c r="AI44" s="54"/>
      <c r="AJ44" s="44"/>
      <c r="AK44" s="55"/>
      <c r="AL44" s="55"/>
      <c r="AM44" s="54"/>
      <c r="AN44" s="44"/>
      <c r="AO44" s="44"/>
      <c r="AP44" s="44"/>
      <c r="AQ44" s="44"/>
      <c r="AR44" s="44"/>
      <c r="AS44" s="44"/>
      <c r="AT44" s="44"/>
      <c r="AU44" s="44"/>
      <c r="AV44" s="44"/>
      <c r="AW44" s="7"/>
      <c r="AX44" s="7"/>
      <c r="AY44" s="7"/>
      <c r="AZ44" s="7"/>
      <c r="BA44" s="7"/>
      <c r="BB44" s="7"/>
      <c r="BC44" s="7"/>
      <c r="BD44" s="7"/>
      <c r="BE44" s="7"/>
      <c r="BF44" s="7"/>
      <c r="BG44" s="7"/>
      <c r="BH44" s="7"/>
      <c r="BI44" s="7"/>
      <c r="BJ44" s="7"/>
      <c r="BK44" s="7"/>
      <c r="BL44" s="7"/>
      <c r="BM44" s="7"/>
      <c r="BN44" s="7"/>
      <c r="BO44" s="7"/>
      <c r="BP44" s="7"/>
      <c r="BQ44" s="7"/>
      <c r="BR44" s="7"/>
      <c r="BS44" s="7"/>
      <c r="BT44" s="7"/>
    </row>
    <row r="45" spans="5:72" ht="151.5" customHeight="1" x14ac:dyDescent="0.3">
      <c r="E45" s="228"/>
      <c r="F45" s="329"/>
      <c r="G45" s="329"/>
      <c r="H45" s="329"/>
      <c r="I45" s="332"/>
      <c r="J45" s="329"/>
      <c r="K45" s="307"/>
      <c r="L45" s="296"/>
      <c r="M45" s="299"/>
      <c r="N45" s="310"/>
      <c r="O45" s="146">
        <f t="shared" ca="1" si="49"/>
        <v>0</v>
      </c>
      <c r="P45" s="296"/>
      <c r="Q45" s="299"/>
      <c r="R45" s="302"/>
      <c r="S45" s="56">
        <v>6</v>
      </c>
      <c r="T45" s="45"/>
      <c r="U45" s="47" t="str">
        <f t="shared" si="53"/>
        <v/>
      </c>
      <c r="V45" s="48"/>
      <c r="W45" s="48"/>
      <c r="X45" s="49" t="str">
        <f t="shared" si="50"/>
        <v/>
      </c>
      <c r="Y45" s="48"/>
      <c r="Z45" s="48"/>
      <c r="AA45" s="48"/>
      <c r="AB45" s="23" t="str">
        <f t="shared" si="54"/>
        <v/>
      </c>
      <c r="AC45" s="50" t="str">
        <f t="shared" si="13"/>
        <v/>
      </c>
      <c r="AD45" s="51" t="str">
        <f t="shared" si="51"/>
        <v/>
      </c>
      <c r="AE45" s="50" t="str">
        <f>IFERROR(IF(AF45="","",IF(AF45&lt;=0.2,"Leve",IF(AF45&lt;=0.4,"Menor",IF(AF45&lt;=0.6,"Moderado",IF(AF45&lt;=0.8,"Mayor","Catastrófico"))))),"")</f>
        <v/>
      </c>
      <c r="AF45" s="51" t="str">
        <f t="shared" si="55"/>
        <v/>
      </c>
      <c r="AG45" s="52" t="str">
        <f>IFERROR(IF(OR(AND(AC45="Muy Baja",AE45="Leve"),AND(AC45="Muy Baja",AE45="Menor"),AND(AC45="Baja",AE45="Leve")),"Bajo",IF(OR(AND(AC45="Muy baja",AE45="Moderado"),AND(AC45="Baja",AE45="Menor"),AND(AC45="Baja",AE45="Moderado"),AND(AC45="Media",AE45="Leve"),AND(AC45="Media",AE45="Menor"),AND(AC45="Media",AE45="Moderado"),AND(AC45="Alta",AE45="Leve"),AND(AC45="Alta",AE45="Menor")),"Moderado",IF(OR(AND(AC45="Muy Baja",AE45="Mayor"),AND(AC45="Baja",AE45="Mayor"),AND(AC45="Media",AE45="Mayor"),AND(AC45="Alta",AE45="Moderado"),AND(AC45="Alta",AE45="Mayor"),AND(AC45="Muy Alta",AE45="Leve"),AND(AC45="Muy Alta",AE45="Menor"),AND(AC45="Muy Alta",AE45="Moderado"),AND(AC45="Muy Alta",AE45="Mayor")),"Alto",IF(OR(AND(AC45="Muy Baja",AE45="Catastrófico"),AND(AC45="Baja",AE45="Catastrófico"),AND(AC45="Media",AE45="Catastrófico"),AND(AC45="Alta",AE45="Catastrófico"),AND(AC45="Muy Alta",AE45="Catastrófico")),"Extremo","")))),"")</f>
        <v/>
      </c>
      <c r="AH45" s="53"/>
      <c r="AI45" s="54"/>
      <c r="AJ45" s="44"/>
      <c r="AK45" s="55"/>
      <c r="AL45" s="55"/>
      <c r="AM45" s="54"/>
      <c r="AN45" s="44"/>
      <c r="AO45" s="44"/>
      <c r="AP45" s="44"/>
      <c r="AQ45" s="44"/>
      <c r="AR45" s="44"/>
      <c r="AS45" s="44"/>
      <c r="AT45" s="44"/>
      <c r="AU45" s="44"/>
      <c r="AV45" s="44"/>
      <c r="AW45" s="7"/>
      <c r="AX45" s="7"/>
      <c r="AY45" s="7"/>
      <c r="AZ45" s="7"/>
      <c r="BA45" s="7"/>
      <c r="BB45" s="7"/>
      <c r="BC45" s="7"/>
      <c r="BD45" s="7"/>
      <c r="BE45" s="7"/>
      <c r="BF45" s="7"/>
      <c r="BG45" s="7"/>
      <c r="BH45" s="7"/>
      <c r="BI45" s="7"/>
      <c r="BJ45" s="7"/>
      <c r="BK45" s="7"/>
      <c r="BL45" s="7"/>
      <c r="BM45" s="7"/>
      <c r="BN45" s="7"/>
      <c r="BO45" s="7"/>
      <c r="BP45" s="7"/>
      <c r="BQ45" s="7"/>
      <c r="BR45" s="7"/>
      <c r="BS45" s="7"/>
      <c r="BT45" s="7"/>
    </row>
    <row r="46" spans="5:72" ht="151.5" customHeight="1" x14ac:dyDescent="0.3">
      <c r="E46" s="226">
        <v>7</v>
      </c>
      <c r="F46" s="327"/>
      <c r="G46" s="327"/>
      <c r="H46" s="327"/>
      <c r="I46" s="330"/>
      <c r="J46" s="327"/>
      <c r="K46" s="305"/>
      <c r="L46" s="294" t="str">
        <f>IF(K46&lt;=0,"",IF(K46&lt;=2,"Muy Baja",IF(K46&lt;=24,"Baja",IF(K46&lt;=500,"Media",IF(K46&lt;=5000,"Alta","Muy Alta")))))</f>
        <v/>
      </c>
      <c r="M46" s="297" t="str">
        <f>IF(L46="","",IF(L46="Muy Baja",0.2,IF(L46="Baja",0.4,IF(L46="Media",0.6,IF(L46="Alta",0.8,IF(L46="Muy Alta",1,))))))</f>
        <v/>
      </c>
      <c r="N46" s="308"/>
      <c r="O46" s="144">
        <f ca="1">IF(NOT(ISERROR(MATCH(N46,'Tabla Impacto'!$B$221:$B$223,0))),'Tabla Impacto'!$F$223&amp;"Por favor no seleccionar los criterios de impacto(Afectación Económica o presupuestal y Pérdida Reputacional)",N46)</f>
        <v>0</v>
      </c>
      <c r="P46" s="294" t="str">
        <f ca="1">IF(OR(O46='Tabla Impacto'!$C$11,O46='Tabla Impacto'!$D$11),"Leve",IF(OR(O46='Tabla Impacto'!$C$12,O46='Tabla Impacto'!$D$12),"Menor",IF(OR(O46='Tabla Impacto'!$C$13,O46='Tabla Impacto'!$D$13),"Moderado",IF(OR(O46='Tabla Impacto'!$C$14,O46='Tabla Impacto'!$D$14),"Mayor",IF(OR(O46='Tabla Impacto'!$C$15,O46='Tabla Impacto'!$D$15),"Catastrófico","")))))</f>
        <v/>
      </c>
      <c r="Q46" s="297" t="str">
        <f ca="1">IF(P46="","",IF(P46="Leve",0.2,IF(P46="Menor",0.4,IF(P46="Moderado",0.6,IF(P46="Mayor",0.8,IF(P46="Catastrófico",1,))))))</f>
        <v/>
      </c>
      <c r="R46" s="300" t="str">
        <f ca="1">IF(OR(AND(L46="Muy Baja",P46="Leve"),AND(L46="Muy Baja",P46="Menor"),AND(L46="Baja",P46="Leve")),"Bajo",IF(OR(AND(L46="Muy baja",P46="Moderado"),AND(L46="Baja",P46="Menor"),AND(L46="Baja",P46="Moderado"),AND(L46="Media",P46="Leve"),AND(L46="Media",P46="Menor"),AND(L46="Media",P46="Moderado"),AND(L46="Alta",P46="Leve"),AND(L46="Alta",P46="Menor")),"Moderado",IF(OR(AND(L46="Muy Baja",P46="Mayor"),AND(L46="Baja",P46="Mayor"),AND(L46="Media",P46="Mayor"),AND(L46="Alta",P46="Moderado"),AND(L46="Alta",P46="Mayor"),AND(L46="Muy Alta",P46="Leve"),AND(L46="Muy Alta",P46="Menor"),AND(L46="Muy Alta",P46="Moderado"),AND(L46="Muy Alta",P46="Mayor")),"Alto",IF(OR(AND(L46="Muy Baja",P46="Catastrófico"),AND(L46="Baja",P46="Catastrófico"),AND(L46="Media",P46="Catastrófico"),AND(L46="Alta",P46="Catastrófico"),AND(L46="Muy Alta",P46="Catastrófico")),"Extremo",""))))</f>
        <v/>
      </c>
      <c r="S46" s="56">
        <v>1</v>
      </c>
      <c r="T46" s="45"/>
      <c r="U46" s="47" t="str">
        <f>IF(OR(V46="Preventivo",V46="Detectivo"),"Probabilidad",IF(V46="Correctivo","Impacto",""))</f>
        <v/>
      </c>
      <c r="V46" s="48"/>
      <c r="W46" s="48"/>
      <c r="X46" s="49" t="str">
        <f>IF(AND(V46="Preventivo",W46="Automático"),"50%",IF(AND(V46="Preventivo",W46="Manual"),"40%",IF(AND(V46="Detectivo",W46="Automático"),"40%",IF(AND(V46="Detectivo",W46="Manual"),"30%",IF(AND(V46="Correctivo",W46="Automático"),"35%",IF(AND(V46="Correctivo",W46="Manual"),"25%",""))))))</f>
        <v/>
      </c>
      <c r="Y46" s="48"/>
      <c r="Z46" s="48"/>
      <c r="AA46" s="48"/>
      <c r="AB46" s="23" t="str">
        <f>IFERROR(IF(U46="Probabilidad",(M46-(+M46*X46)),IF(U46="Impacto",M46,"")),"")</f>
        <v/>
      </c>
      <c r="AC46" s="50" t="str">
        <f>IFERROR(IF(AB46="","",IF(AB46&lt;=0.2,"Muy Baja",IF(AB46&lt;=0.4,"Baja",IF(AB46&lt;=0.6,"Media",IF(AB46&lt;=0.8,"Alta","Muy Alta"))))),"")</f>
        <v/>
      </c>
      <c r="AD46" s="51" t="str">
        <f>+AB46</f>
        <v/>
      </c>
      <c r="AE46" s="50" t="str">
        <f>IFERROR(IF(AF46="","",IF(AF46&lt;=0.2,"Leve",IF(AF46&lt;=0.4,"Menor",IF(AF46&lt;=0.6,"Moderado",IF(AF46&lt;=0.8,"Mayor","Catastrófico"))))),"")</f>
        <v/>
      </c>
      <c r="AF46" s="51" t="str">
        <f>IFERROR(IF(U46="Impacto",(Q46-(+Q46*X46)),IF(U46="Probabilidad",Q46,"")),"")</f>
        <v/>
      </c>
      <c r="AG46" s="52" t="str">
        <f>IFERROR(IF(OR(AND(AC46="Muy Baja",AE46="Leve"),AND(AC46="Muy Baja",AE46="Menor"),AND(AC46="Baja",AE46="Leve")),"Bajo",IF(OR(AND(AC46="Muy baja",AE46="Moderado"),AND(AC46="Baja",AE46="Menor"),AND(AC46="Baja",AE46="Moderado"),AND(AC46="Media",AE46="Leve"),AND(AC46="Media",AE46="Menor"),AND(AC46="Media",AE46="Moderado"),AND(AC46="Alta",AE46="Leve"),AND(AC46="Alta",AE46="Menor")),"Moderado",IF(OR(AND(AC46="Muy Baja",AE46="Mayor"),AND(AC46="Baja",AE46="Mayor"),AND(AC46="Media",AE46="Mayor"),AND(AC46="Alta",AE46="Moderado"),AND(AC46="Alta",AE46="Mayor"),AND(AC46="Muy Alta",AE46="Leve"),AND(AC46="Muy Alta",AE46="Menor"),AND(AC46="Muy Alta",AE46="Moderado"),AND(AC46="Muy Alta",AE46="Mayor")),"Alto",IF(OR(AND(AC46="Muy Baja",AE46="Catastrófico"),AND(AC46="Baja",AE46="Catastrófico"),AND(AC46="Media",AE46="Catastrófico"),AND(AC46="Alta",AE46="Catastrófico"),AND(AC46="Muy Alta",AE46="Catastrófico")),"Extremo","")))),"")</f>
        <v/>
      </c>
      <c r="AH46" s="53"/>
      <c r="AI46" s="54"/>
      <c r="AJ46" s="44"/>
      <c r="AK46" s="55"/>
      <c r="AL46" s="55"/>
      <c r="AM46" s="54"/>
      <c r="AN46" s="44"/>
      <c r="AO46" s="44"/>
      <c r="AP46" s="44"/>
      <c r="AQ46" s="44"/>
      <c r="AR46" s="44"/>
      <c r="AS46" s="44"/>
      <c r="AT46" s="44"/>
      <c r="AU46" s="44"/>
      <c r="AV46" s="44"/>
      <c r="AW46" s="7"/>
      <c r="AX46" s="7"/>
      <c r="AY46" s="7"/>
      <c r="AZ46" s="7"/>
      <c r="BA46" s="7"/>
      <c r="BB46" s="7"/>
      <c r="BC46" s="7"/>
      <c r="BD46" s="7"/>
      <c r="BE46" s="7"/>
      <c r="BF46" s="7"/>
      <c r="BG46" s="7"/>
      <c r="BH46" s="7"/>
      <c r="BI46" s="7"/>
      <c r="BJ46" s="7"/>
      <c r="BK46" s="7"/>
      <c r="BL46" s="7"/>
      <c r="BM46" s="7"/>
      <c r="BN46" s="7"/>
      <c r="BO46" s="7"/>
      <c r="BP46" s="7"/>
      <c r="BQ46" s="7"/>
      <c r="BR46" s="7"/>
      <c r="BS46" s="7"/>
      <c r="BT46" s="7"/>
    </row>
    <row r="47" spans="5:72" ht="151.5" customHeight="1" x14ac:dyDescent="0.3">
      <c r="E47" s="227"/>
      <c r="F47" s="328"/>
      <c r="G47" s="328"/>
      <c r="H47" s="328"/>
      <c r="I47" s="331"/>
      <c r="J47" s="328"/>
      <c r="K47" s="306"/>
      <c r="L47" s="295"/>
      <c r="M47" s="298"/>
      <c r="N47" s="309"/>
      <c r="O47" s="145">
        <f t="shared" ref="O47:O51" ca="1" si="57">IF(NOT(ISERROR(MATCH(N47,_xlfn.ANCHORARRAY(I58),0))),M60&amp;"Por favor no seleccionar los criterios de impacto",N47)</f>
        <v>0</v>
      </c>
      <c r="P47" s="295"/>
      <c r="Q47" s="298"/>
      <c r="R47" s="301"/>
      <c r="S47" s="56">
        <v>2</v>
      </c>
      <c r="T47" s="45"/>
      <c r="U47" s="47" t="str">
        <f>IF(OR(V47="Preventivo",V47="Detectivo"),"Probabilidad",IF(V47="Correctivo","Impacto",""))</f>
        <v/>
      </c>
      <c r="V47" s="48"/>
      <c r="W47" s="48"/>
      <c r="X47" s="49" t="str">
        <f t="shared" ref="X47:X51" si="58">IF(AND(V47="Preventivo",W47="Automático"),"50%",IF(AND(V47="Preventivo",W47="Manual"),"40%",IF(AND(V47="Detectivo",W47="Automático"),"40%",IF(AND(V47="Detectivo",W47="Manual"),"30%",IF(AND(V47="Correctivo",W47="Automático"),"35%",IF(AND(V47="Correctivo",W47="Manual"),"25%",""))))))</f>
        <v/>
      </c>
      <c r="Y47" s="48"/>
      <c r="Z47" s="48"/>
      <c r="AA47" s="48"/>
      <c r="AB47" s="23" t="str">
        <f>IFERROR(IF(AND(U46="Probabilidad",U47="Probabilidad"),(AD46-(+AD46*X47)),IF(U47="Probabilidad",(M46-(+M46*X47)),IF(U47="Impacto",AD46,""))),"")</f>
        <v/>
      </c>
      <c r="AC47" s="50" t="str">
        <f t="shared" si="13"/>
        <v/>
      </c>
      <c r="AD47" s="51" t="str">
        <f t="shared" ref="AD47:AD51" si="59">+AB47</f>
        <v/>
      </c>
      <c r="AE47" s="50" t="str">
        <f t="shared" si="15"/>
        <v/>
      </c>
      <c r="AF47" s="51" t="str">
        <f>IFERROR(IF(AND(U46="Impacto",U47="Impacto"),(AF40-(+AF40*X47)),IF(U47="Impacto",($Q$46-(+$Q$46*X47)),IF(U47="Probabilidad",AF40,""))),"")</f>
        <v/>
      </c>
      <c r="AG47" s="52" t="str">
        <f t="shared" ref="AG47:AG48" si="60">IFERROR(IF(OR(AND(AC47="Muy Baja",AE47="Leve"),AND(AC47="Muy Baja",AE47="Menor"),AND(AC47="Baja",AE47="Leve")),"Bajo",IF(OR(AND(AC47="Muy baja",AE47="Moderado"),AND(AC47="Baja",AE47="Menor"),AND(AC47="Baja",AE47="Moderado"),AND(AC47="Media",AE47="Leve"),AND(AC47="Media",AE47="Menor"),AND(AC47="Media",AE47="Moderado"),AND(AC47="Alta",AE47="Leve"),AND(AC47="Alta",AE47="Menor")),"Moderado",IF(OR(AND(AC47="Muy Baja",AE47="Mayor"),AND(AC47="Baja",AE47="Mayor"),AND(AC47="Media",AE47="Mayor"),AND(AC47="Alta",AE47="Moderado"),AND(AC47="Alta",AE47="Mayor"),AND(AC47="Muy Alta",AE47="Leve"),AND(AC47="Muy Alta",AE47="Menor"),AND(AC47="Muy Alta",AE47="Moderado"),AND(AC47="Muy Alta",AE47="Mayor")),"Alto",IF(OR(AND(AC47="Muy Baja",AE47="Catastrófico"),AND(AC47="Baja",AE47="Catastrófico"),AND(AC47="Media",AE47="Catastrófico"),AND(AC47="Alta",AE47="Catastrófico"),AND(AC47="Muy Alta",AE47="Catastrófico")),"Extremo","")))),"")</f>
        <v/>
      </c>
      <c r="AH47" s="53"/>
      <c r="AI47" s="54"/>
      <c r="AJ47" s="44"/>
      <c r="AK47" s="55"/>
      <c r="AL47" s="55"/>
      <c r="AM47" s="54"/>
      <c r="AN47" s="44"/>
      <c r="AO47" s="44"/>
      <c r="AP47" s="44"/>
      <c r="AQ47" s="44"/>
      <c r="AR47" s="44"/>
      <c r="AS47" s="44"/>
      <c r="AT47" s="44"/>
      <c r="AU47" s="44"/>
      <c r="AV47" s="44"/>
      <c r="AW47" s="7"/>
      <c r="AX47" s="7"/>
      <c r="AY47" s="7"/>
      <c r="AZ47" s="7"/>
      <c r="BA47" s="7"/>
      <c r="BB47" s="7"/>
      <c r="BC47" s="7"/>
      <c r="BD47" s="7"/>
      <c r="BE47" s="7"/>
      <c r="BF47" s="7"/>
      <c r="BG47" s="7"/>
      <c r="BH47" s="7"/>
      <c r="BI47" s="7"/>
      <c r="BJ47" s="7"/>
      <c r="BK47" s="7"/>
      <c r="BL47" s="7"/>
      <c r="BM47" s="7"/>
      <c r="BN47" s="7"/>
      <c r="BO47" s="7"/>
      <c r="BP47" s="7"/>
      <c r="BQ47" s="7"/>
      <c r="BR47" s="7"/>
      <c r="BS47" s="7"/>
      <c r="BT47" s="7"/>
    </row>
    <row r="48" spans="5:72" ht="151.5" customHeight="1" x14ac:dyDescent="0.3">
      <c r="E48" s="227"/>
      <c r="F48" s="328"/>
      <c r="G48" s="328"/>
      <c r="H48" s="328"/>
      <c r="I48" s="331"/>
      <c r="J48" s="328"/>
      <c r="K48" s="306"/>
      <c r="L48" s="295"/>
      <c r="M48" s="298"/>
      <c r="N48" s="309"/>
      <c r="O48" s="145">
        <f t="shared" ca="1" si="57"/>
        <v>0</v>
      </c>
      <c r="P48" s="295"/>
      <c r="Q48" s="298"/>
      <c r="R48" s="301"/>
      <c r="S48" s="56">
        <v>3</v>
      </c>
      <c r="T48" s="46"/>
      <c r="U48" s="47" t="str">
        <f>IF(OR(V48="Preventivo",V48="Detectivo"),"Probabilidad",IF(V48="Correctivo","Impacto",""))</f>
        <v/>
      </c>
      <c r="V48" s="48"/>
      <c r="W48" s="48"/>
      <c r="X48" s="49" t="str">
        <f t="shared" si="58"/>
        <v/>
      </c>
      <c r="Y48" s="48"/>
      <c r="Z48" s="48"/>
      <c r="AA48" s="48"/>
      <c r="AB48" s="23" t="str">
        <f>IFERROR(IF(AND(U47="Probabilidad",U48="Probabilidad"),(AD47-(+AD47*X48)),IF(AND(U47="Impacto",U48="Probabilidad"),(AD46-(+AD46*X48)),IF(U48="Impacto",AD47,""))),"")</f>
        <v/>
      </c>
      <c r="AC48" s="50" t="str">
        <f t="shared" si="13"/>
        <v/>
      </c>
      <c r="AD48" s="51" t="str">
        <f t="shared" si="59"/>
        <v/>
      </c>
      <c r="AE48" s="50" t="str">
        <f t="shared" si="15"/>
        <v/>
      </c>
      <c r="AF48" s="51" t="str">
        <f>IFERROR(IF(AND(U47="Impacto",U48="Impacto"),(AF47-(+AF47*X48)),IF(AND(U47="Probabilidad",U48="Impacto"),(AF46-(+AF46*X48)),IF(U48="Probabilidad",AF47,""))),"")</f>
        <v/>
      </c>
      <c r="AG48" s="52" t="str">
        <f t="shared" si="60"/>
        <v/>
      </c>
      <c r="AH48" s="53"/>
      <c r="AI48" s="54"/>
      <c r="AJ48" s="44"/>
      <c r="AK48" s="55"/>
      <c r="AL48" s="55"/>
      <c r="AM48" s="54"/>
      <c r="AN48" s="44"/>
      <c r="AO48" s="44"/>
      <c r="AP48" s="44"/>
      <c r="AQ48" s="44"/>
      <c r="AR48" s="44"/>
      <c r="AS48" s="44"/>
      <c r="AT48" s="44"/>
      <c r="AU48" s="44"/>
      <c r="AV48" s="44"/>
      <c r="AW48" s="7"/>
      <c r="AX48" s="7"/>
      <c r="AY48" s="7"/>
      <c r="AZ48" s="7"/>
      <c r="BA48" s="7"/>
      <c r="BB48" s="7"/>
      <c r="BC48" s="7"/>
      <c r="BD48" s="7"/>
      <c r="BE48" s="7"/>
      <c r="BF48" s="7"/>
      <c r="BG48" s="7"/>
      <c r="BH48" s="7"/>
      <c r="BI48" s="7"/>
      <c r="BJ48" s="7"/>
      <c r="BK48" s="7"/>
      <c r="BL48" s="7"/>
      <c r="BM48" s="7"/>
      <c r="BN48" s="7"/>
      <c r="BO48" s="7"/>
      <c r="BP48" s="7"/>
      <c r="BQ48" s="7"/>
      <c r="BR48" s="7"/>
      <c r="BS48" s="7"/>
      <c r="BT48" s="7"/>
    </row>
    <row r="49" spans="5:72" ht="151.5" customHeight="1" x14ac:dyDescent="0.3">
      <c r="E49" s="227"/>
      <c r="F49" s="328"/>
      <c r="G49" s="328"/>
      <c r="H49" s="328"/>
      <c r="I49" s="331"/>
      <c r="J49" s="328"/>
      <c r="K49" s="306"/>
      <c r="L49" s="295"/>
      <c r="M49" s="298"/>
      <c r="N49" s="309"/>
      <c r="O49" s="145">
        <f t="shared" ca="1" si="57"/>
        <v>0</v>
      </c>
      <c r="P49" s="295"/>
      <c r="Q49" s="298"/>
      <c r="R49" s="301"/>
      <c r="S49" s="56">
        <v>4</v>
      </c>
      <c r="T49" s="45"/>
      <c r="U49" s="47" t="str">
        <f t="shared" ref="U49:U51" si="61">IF(OR(V49="Preventivo",V49="Detectivo"),"Probabilidad",IF(V49="Correctivo","Impacto",""))</f>
        <v/>
      </c>
      <c r="V49" s="48"/>
      <c r="W49" s="48"/>
      <c r="X49" s="49" t="str">
        <f t="shared" si="58"/>
        <v/>
      </c>
      <c r="Y49" s="48"/>
      <c r="Z49" s="48"/>
      <c r="AA49" s="48"/>
      <c r="AB49" s="23" t="str">
        <f t="shared" ref="AB49:AB51" si="62">IFERROR(IF(AND(U48="Probabilidad",U49="Probabilidad"),(AD48-(+AD48*X49)),IF(AND(U48="Impacto",U49="Probabilidad"),(AD47-(+AD47*X49)),IF(U49="Impacto",AD48,""))),"")</f>
        <v/>
      </c>
      <c r="AC49" s="50" t="str">
        <f t="shared" si="13"/>
        <v/>
      </c>
      <c r="AD49" s="51" t="str">
        <f t="shared" si="59"/>
        <v/>
      </c>
      <c r="AE49" s="50" t="str">
        <f t="shared" si="15"/>
        <v/>
      </c>
      <c r="AF49" s="51" t="str">
        <f t="shared" ref="AF49:AF51" si="63">IFERROR(IF(AND(U48="Impacto",U49="Impacto"),(AF48-(+AF48*X49)),IF(AND(U48="Probabilidad",U49="Impacto"),(AF47-(+AF47*X49)),IF(U49="Probabilidad",AF48,""))),"")</f>
        <v/>
      </c>
      <c r="AG49" s="52" t="str">
        <f>IFERROR(IF(OR(AND(AC49="Muy Baja",AE49="Leve"),AND(AC49="Muy Baja",AE49="Menor"),AND(AC49="Baja",AE49="Leve")),"Bajo",IF(OR(AND(AC49="Muy baja",AE49="Moderado"),AND(AC49="Baja",AE49="Menor"),AND(AC49="Baja",AE49="Moderado"),AND(AC49="Media",AE49="Leve"),AND(AC49="Media",AE49="Menor"),AND(AC49="Media",AE49="Moderado"),AND(AC49="Alta",AE49="Leve"),AND(AC49="Alta",AE49="Menor")),"Moderado",IF(OR(AND(AC49="Muy Baja",AE49="Mayor"),AND(AC49="Baja",AE49="Mayor"),AND(AC49="Media",AE49="Mayor"),AND(AC49="Alta",AE49="Moderado"),AND(AC49="Alta",AE49="Mayor"),AND(AC49="Muy Alta",AE49="Leve"),AND(AC49="Muy Alta",AE49="Menor"),AND(AC49="Muy Alta",AE49="Moderado"),AND(AC49="Muy Alta",AE49="Mayor")),"Alto",IF(OR(AND(AC49="Muy Baja",AE49="Catastrófico"),AND(AC49="Baja",AE49="Catastrófico"),AND(AC49="Media",AE49="Catastrófico"),AND(AC49="Alta",AE49="Catastrófico"),AND(AC49="Muy Alta",AE49="Catastrófico")),"Extremo","")))),"")</f>
        <v/>
      </c>
      <c r="AH49" s="53"/>
      <c r="AI49" s="54"/>
      <c r="AJ49" s="44"/>
      <c r="AK49" s="55"/>
      <c r="AL49" s="55"/>
      <c r="AM49" s="54"/>
      <c r="AN49" s="44"/>
      <c r="AO49" s="44"/>
      <c r="AP49" s="44"/>
      <c r="AQ49" s="44"/>
      <c r="AR49" s="44"/>
      <c r="AS49" s="44"/>
      <c r="AT49" s="44"/>
      <c r="AU49" s="44"/>
      <c r="AV49" s="44"/>
      <c r="AW49" s="7"/>
      <c r="AX49" s="7"/>
      <c r="AY49" s="7"/>
      <c r="AZ49" s="7"/>
      <c r="BA49" s="7"/>
      <c r="BB49" s="7"/>
      <c r="BC49" s="7"/>
      <c r="BD49" s="7"/>
      <c r="BE49" s="7"/>
      <c r="BF49" s="7"/>
      <c r="BG49" s="7"/>
      <c r="BH49" s="7"/>
      <c r="BI49" s="7"/>
      <c r="BJ49" s="7"/>
      <c r="BK49" s="7"/>
      <c r="BL49" s="7"/>
      <c r="BM49" s="7"/>
      <c r="BN49" s="7"/>
      <c r="BO49" s="7"/>
      <c r="BP49" s="7"/>
      <c r="BQ49" s="7"/>
      <c r="BR49" s="7"/>
      <c r="BS49" s="7"/>
      <c r="BT49" s="7"/>
    </row>
    <row r="50" spans="5:72" ht="151.5" customHeight="1" x14ac:dyDescent="0.3">
      <c r="E50" s="227"/>
      <c r="F50" s="328"/>
      <c r="G50" s="328"/>
      <c r="H50" s="328"/>
      <c r="I50" s="331"/>
      <c r="J50" s="328"/>
      <c r="K50" s="306"/>
      <c r="L50" s="295"/>
      <c r="M50" s="298"/>
      <c r="N50" s="309"/>
      <c r="O50" s="145">
        <f t="shared" ca="1" si="57"/>
        <v>0</v>
      </c>
      <c r="P50" s="295"/>
      <c r="Q50" s="298"/>
      <c r="R50" s="301"/>
      <c r="S50" s="56">
        <v>5</v>
      </c>
      <c r="T50" s="45"/>
      <c r="U50" s="47" t="str">
        <f t="shared" si="61"/>
        <v/>
      </c>
      <c r="V50" s="48"/>
      <c r="W50" s="48"/>
      <c r="X50" s="49" t="str">
        <f t="shared" si="58"/>
        <v/>
      </c>
      <c r="Y50" s="48"/>
      <c r="Z50" s="48"/>
      <c r="AA50" s="48"/>
      <c r="AB50" s="23" t="str">
        <f t="shared" si="62"/>
        <v/>
      </c>
      <c r="AC50" s="50" t="str">
        <f t="shared" si="13"/>
        <v/>
      </c>
      <c r="AD50" s="51" t="str">
        <f t="shared" si="59"/>
        <v/>
      </c>
      <c r="AE50" s="50" t="str">
        <f t="shared" si="15"/>
        <v/>
      </c>
      <c r="AF50" s="51" t="str">
        <f t="shared" si="63"/>
        <v/>
      </c>
      <c r="AG50" s="52" t="str">
        <f t="shared" ref="AG50:AG51" si="64">IFERROR(IF(OR(AND(AC50="Muy Baja",AE50="Leve"),AND(AC50="Muy Baja",AE50="Menor"),AND(AC50="Baja",AE50="Leve")),"Bajo",IF(OR(AND(AC50="Muy baja",AE50="Moderado"),AND(AC50="Baja",AE50="Menor"),AND(AC50="Baja",AE50="Moderado"),AND(AC50="Media",AE50="Leve"),AND(AC50="Media",AE50="Menor"),AND(AC50="Media",AE50="Moderado"),AND(AC50="Alta",AE50="Leve"),AND(AC50="Alta",AE50="Menor")),"Moderado",IF(OR(AND(AC50="Muy Baja",AE50="Mayor"),AND(AC50="Baja",AE50="Mayor"),AND(AC50="Media",AE50="Mayor"),AND(AC50="Alta",AE50="Moderado"),AND(AC50="Alta",AE50="Mayor"),AND(AC50="Muy Alta",AE50="Leve"),AND(AC50="Muy Alta",AE50="Menor"),AND(AC50="Muy Alta",AE50="Moderado"),AND(AC50="Muy Alta",AE50="Mayor")),"Alto",IF(OR(AND(AC50="Muy Baja",AE50="Catastrófico"),AND(AC50="Baja",AE50="Catastrófico"),AND(AC50="Media",AE50="Catastrófico"),AND(AC50="Alta",AE50="Catastrófico"),AND(AC50="Muy Alta",AE50="Catastrófico")),"Extremo","")))),"")</f>
        <v/>
      </c>
      <c r="AH50" s="53"/>
      <c r="AI50" s="54"/>
      <c r="AJ50" s="44"/>
      <c r="AK50" s="55"/>
      <c r="AL50" s="55"/>
      <c r="AM50" s="54"/>
      <c r="AN50" s="44"/>
      <c r="AO50" s="44"/>
      <c r="AP50" s="44"/>
      <c r="AQ50" s="44"/>
      <c r="AR50" s="44"/>
      <c r="AS50" s="44"/>
      <c r="AT50" s="44"/>
      <c r="AU50" s="44"/>
      <c r="AV50" s="44"/>
      <c r="AW50" s="7"/>
      <c r="AX50" s="7"/>
      <c r="AY50" s="7"/>
      <c r="AZ50" s="7"/>
      <c r="BA50" s="7"/>
      <c r="BB50" s="7"/>
      <c r="BC50" s="7"/>
      <c r="BD50" s="7"/>
      <c r="BE50" s="7"/>
      <c r="BF50" s="7"/>
      <c r="BG50" s="7"/>
      <c r="BH50" s="7"/>
      <c r="BI50" s="7"/>
      <c r="BJ50" s="7"/>
      <c r="BK50" s="7"/>
      <c r="BL50" s="7"/>
      <c r="BM50" s="7"/>
      <c r="BN50" s="7"/>
      <c r="BO50" s="7"/>
      <c r="BP50" s="7"/>
      <c r="BQ50" s="7"/>
      <c r="BR50" s="7"/>
      <c r="BS50" s="7"/>
      <c r="BT50" s="7"/>
    </row>
    <row r="51" spans="5:72" ht="151.5" customHeight="1" x14ac:dyDescent="0.3">
      <c r="E51" s="228"/>
      <c r="F51" s="329"/>
      <c r="G51" s="329"/>
      <c r="H51" s="329"/>
      <c r="I51" s="332"/>
      <c r="J51" s="329"/>
      <c r="K51" s="307"/>
      <c r="L51" s="296"/>
      <c r="M51" s="299"/>
      <c r="N51" s="310"/>
      <c r="O51" s="146">
        <f t="shared" ca="1" si="57"/>
        <v>0</v>
      </c>
      <c r="P51" s="296"/>
      <c r="Q51" s="299"/>
      <c r="R51" s="302"/>
      <c r="S51" s="56">
        <v>6</v>
      </c>
      <c r="T51" s="45"/>
      <c r="U51" s="47" t="str">
        <f t="shared" si="61"/>
        <v/>
      </c>
      <c r="V51" s="48"/>
      <c r="W51" s="48"/>
      <c r="X51" s="49" t="str">
        <f t="shared" si="58"/>
        <v/>
      </c>
      <c r="Y51" s="48"/>
      <c r="Z51" s="48"/>
      <c r="AA51" s="48"/>
      <c r="AB51" s="23" t="str">
        <f t="shared" si="62"/>
        <v/>
      </c>
      <c r="AC51" s="50" t="str">
        <f t="shared" si="13"/>
        <v/>
      </c>
      <c r="AD51" s="51" t="str">
        <f t="shared" si="59"/>
        <v/>
      </c>
      <c r="AE51" s="50" t="str">
        <f t="shared" si="15"/>
        <v/>
      </c>
      <c r="AF51" s="51" t="str">
        <f t="shared" si="63"/>
        <v/>
      </c>
      <c r="AG51" s="52" t="str">
        <f t="shared" si="64"/>
        <v/>
      </c>
      <c r="AH51" s="53"/>
      <c r="AI51" s="54"/>
      <c r="AJ51" s="44"/>
      <c r="AK51" s="55"/>
      <c r="AL51" s="55"/>
      <c r="AM51" s="54"/>
      <c r="AN51" s="44"/>
      <c r="AO51" s="44"/>
      <c r="AP51" s="44"/>
      <c r="AQ51" s="44"/>
      <c r="AR51" s="44"/>
      <c r="AS51" s="44"/>
      <c r="AT51" s="44"/>
      <c r="AU51" s="44"/>
      <c r="AV51" s="44"/>
      <c r="AW51" s="7"/>
      <c r="AX51" s="7"/>
      <c r="AY51" s="7"/>
      <c r="AZ51" s="7"/>
      <c r="BA51" s="7"/>
      <c r="BB51" s="7"/>
      <c r="BC51" s="7"/>
      <c r="BD51" s="7"/>
      <c r="BE51" s="7"/>
      <c r="BF51" s="7"/>
      <c r="BG51" s="7"/>
      <c r="BH51" s="7"/>
      <c r="BI51" s="7"/>
      <c r="BJ51" s="7"/>
      <c r="BK51" s="7"/>
      <c r="BL51" s="7"/>
      <c r="BM51" s="7"/>
      <c r="BN51" s="7"/>
      <c r="BO51" s="7"/>
      <c r="BP51" s="7"/>
      <c r="BQ51" s="7"/>
      <c r="BR51" s="7"/>
      <c r="BS51" s="7"/>
      <c r="BT51" s="7"/>
    </row>
    <row r="52" spans="5:72" ht="151.5" customHeight="1" x14ac:dyDescent="0.3">
      <c r="E52" s="226">
        <v>8</v>
      </c>
      <c r="F52" s="327"/>
      <c r="G52" s="327"/>
      <c r="H52" s="327"/>
      <c r="I52" s="330"/>
      <c r="J52" s="327"/>
      <c r="K52" s="305"/>
      <c r="L52" s="294" t="str">
        <f>IF(K52&lt;=0,"",IF(K52&lt;=2,"Muy Baja",IF(K52&lt;=24,"Baja",IF(K52&lt;=500,"Media",IF(K52&lt;=5000,"Alta","Muy Alta")))))</f>
        <v/>
      </c>
      <c r="M52" s="297" t="str">
        <f>IF(L52="","",IF(L52="Muy Baja",0.2,IF(L52="Baja",0.4,IF(L52="Media",0.6,IF(L52="Alta",0.8,IF(L52="Muy Alta",1,))))))</f>
        <v/>
      </c>
      <c r="N52" s="308"/>
      <c r="O52" s="297">
        <f ca="1">IF(NOT(ISERROR(MATCH(N52,'Tabla Impacto'!$B$221:$B$223,0))),'Tabla Impacto'!$F$223&amp;"Por favor no seleccionar los criterios de impacto(Afectación Económica o presupuestal y Pérdida Reputacional)",N52)</f>
        <v>0</v>
      </c>
      <c r="P52" s="294" t="str">
        <f ca="1">IF(OR(O52='Tabla Impacto'!$C$11,O52='Tabla Impacto'!$D$11),"Leve",IF(OR(O52='Tabla Impacto'!$C$12,O52='Tabla Impacto'!$D$12),"Menor",IF(OR(O52='Tabla Impacto'!$C$13,O52='Tabla Impacto'!$D$13),"Moderado",IF(OR(O52='Tabla Impacto'!$C$14,O52='Tabla Impacto'!$D$14),"Mayor",IF(OR(O52='Tabla Impacto'!$C$15,O52='Tabla Impacto'!$D$15),"Catastrófico","")))))</f>
        <v/>
      </c>
      <c r="Q52" s="297" t="str">
        <f ca="1">IF(P52="","",IF(P52="Leve",0.2,IF(P52="Menor",0.4,IF(P52="Moderado",0.6,IF(P52="Mayor",0.8,IF(P52="Catastrófico",1,))))))</f>
        <v/>
      </c>
      <c r="R52" s="300" t="str">
        <f ca="1">IF(OR(AND(L52="Muy Baja",P52="Leve"),AND(L52="Muy Baja",P52="Menor"),AND(L52="Baja",P52="Leve")),"Bajo",IF(OR(AND(L52="Muy baja",P52="Moderado"),AND(L52="Baja",P52="Menor"),AND(L52="Baja",P52="Moderado"),AND(L52="Media",P52="Leve"),AND(L52="Media",P52="Menor"),AND(L52="Media",P52="Moderado"),AND(L52="Alta",P52="Leve"),AND(L52="Alta",P52="Menor")),"Moderado",IF(OR(AND(L52="Muy Baja",P52="Mayor"),AND(L52="Baja",P52="Mayor"),AND(L52="Media",P52="Mayor"),AND(L52="Alta",P52="Moderado"),AND(L52="Alta",P52="Mayor"),AND(L52="Muy Alta",P52="Leve"),AND(L52="Muy Alta",P52="Menor"),AND(L52="Muy Alta",P52="Moderado"),AND(L52="Muy Alta",P52="Mayor")),"Alto",IF(OR(AND(L52="Muy Baja",P52="Catastrófico"),AND(L52="Baja",P52="Catastrófico"),AND(L52="Media",P52="Catastrófico"),AND(L52="Alta",P52="Catastrófico"),AND(L52="Muy Alta",P52="Catastrófico")),"Extremo",""))))</f>
        <v/>
      </c>
      <c r="S52" s="56">
        <v>1</v>
      </c>
      <c r="T52" s="45"/>
      <c r="U52" s="47" t="str">
        <f>IF(OR(V52="Preventivo",V52="Detectivo"),"Probabilidad",IF(V52="Correctivo","Impacto",""))</f>
        <v/>
      </c>
      <c r="V52" s="48"/>
      <c r="W52" s="48"/>
      <c r="X52" s="49" t="str">
        <f>IF(AND(V52="Preventivo",W52="Automático"),"50%",IF(AND(V52="Preventivo",W52="Manual"),"40%",IF(AND(V52="Detectivo",W52="Automático"),"40%",IF(AND(V52="Detectivo",W52="Manual"),"30%",IF(AND(V52="Correctivo",W52="Automático"),"35%",IF(AND(V52="Correctivo",W52="Manual"),"25%",""))))))</f>
        <v/>
      </c>
      <c r="Y52" s="48"/>
      <c r="Z52" s="48"/>
      <c r="AA52" s="48"/>
      <c r="AB52" s="23" t="str">
        <f>IFERROR(IF(U52="Probabilidad",(M52-(+M52*X52)),IF(U52="Impacto",M52,"")),"")</f>
        <v/>
      </c>
      <c r="AC52" s="50" t="str">
        <f>IFERROR(IF(AB52="","",IF(AB52&lt;=0.2,"Muy Baja",IF(AB52&lt;=0.4,"Baja",IF(AB52&lt;=0.6,"Media",IF(AB52&lt;=0.8,"Alta","Muy Alta"))))),"")</f>
        <v/>
      </c>
      <c r="AD52" s="51" t="str">
        <f>+AB52</f>
        <v/>
      </c>
      <c r="AE52" s="50" t="str">
        <f>IFERROR(IF(AF52="","",IF(AF52&lt;=0.2,"Leve",IF(AF52&lt;=0.4,"Menor",IF(AF52&lt;=0.6,"Moderado",IF(AF52&lt;=0.8,"Mayor","Catastrófico"))))),"")</f>
        <v/>
      </c>
      <c r="AF52" s="51" t="str">
        <f>IFERROR(IF(U52="Impacto",(Q52-(+Q52*X52)),IF(U52="Probabilidad",Q52,"")),"")</f>
        <v/>
      </c>
      <c r="AG52" s="52" t="str">
        <f>IFERROR(IF(OR(AND(AC52="Muy Baja",AE52="Leve"),AND(AC52="Muy Baja",AE52="Menor"),AND(AC52="Baja",AE52="Leve")),"Bajo",IF(OR(AND(AC52="Muy baja",AE52="Moderado"),AND(AC52="Baja",AE52="Menor"),AND(AC52="Baja",AE52="Moderado"),AND(AC52="Media",AE52="Leve"),AND(AC52="Media",AE52="Menor"),AND(AC52="Media",AE52="Moderado"),AND(AC52="Alta",AE52="Leve"),AND(AC52="Alta",AE52="Menor")),"Moderado",IF(OR(AND(AC52="Muy Baja",AE52="Mayor"),AND(AC52="Baja",AE52="Mayor"),AND(AC52="Media",AE52="Mayor"),AND(AC52="Alta",AE52="Moderado"),AND(AC52="Alta",AE52="Mayor"),AND(AC52="Muy Alta",AE52="Leve"),AND(AC52="Muy Alta",AE52="Menor"),AND(AC52="Muy Alta",AE52="Moderado"),AND(AC52="Muy Alta",AE52="Mayor")),"Alto",IF(OR(AND(AC52="Muy Baja",AE52="Catastrófico"),AND(AC52="Baja",AE52="Catastrófico"),AND(AC52="Media",AE52="Catastrófico"),AND(AC52="Alta",AE52="Catastrófico"),AND(AC52="Muy Alta",AE52="Catastrófico")),"Extremo","")))),"")</f>
        <v/>
      </c>
      <c r="AH52" s="53"/>
      <c r="AI52" s="54"/>
      <c r="AJ52" s="44"/>
      <c r="AK52" s="55"/>
      <c r="AL52" s="55"/>
      <c r="AM52" s="54"/>
      <c r="AN52" s="44"/>
      <c r="AO52" s="44"/>
      <c r="AP52" s="44"/>
      <c r="AQ52" s="44"/>
      <c r="AR52" s="44"/>
      <c r="AS52" s="44"/>
      <c r="AT52" s="44"/>
      <c r="AU52" s="44"/>
      <c r="AV52" s="44"/>
      <c r="AW52" s="7"/>
      <c r="AX52" s="7"/>
      <c r="AY52" s="7"/>
      <c r="AZ52" s="7"/>
      <c r="BA52" s="7"/>
      <c r="BB52" s="7"/>
      <c r="BC52" s="7"/>
      <c r="BD52" s="7"/>
      <c r="BE52" s="7"/>
      <c r="BF52" s="7"/>
      <c r="BG52" s="7"/>
      <c r="BH52" s="7"/>
      <c r="BI52" s="7"/>
      <c r="BJ52" s="7"/>
      <c r="BK52" s="7"/>
      <c r="BL52" s="7"/>
      <c r="BM52" s="7"/>
      <c r="BN52" s="7"/>
      <c r="BO52" s="7"/>
      <c r="BP52" s="7"/>
      <c r="BQ52" s="7"/>
      <c r="BR52" s="7"/>
      <c r="BS52" s="7"/>
      <c r="BT52" s="7"/>
    </row>
    <row r="53" spans="5:72" ht="151.5" customHeight="1" x14ac:dyDescent="0.3">
      <c r="E53" s="227"/>
      <c r="F53" s="328"/>
      <c r="G53" s="328"/>
      <c r="H53" s="328"/>
      <c r="I53" s="331"/>
      <c r="J53" s="328"/>
      <c r="K53" s="306"/>
      <c r="L53" s="295"/>
      <c r="M53" s="298"/>
      <c r="N53" s="309"/>
      <c r="O53" s="298">
        <f ca="1">IF(NOT(ISERROR(MATCH(N53,_xlfn.ANCHORARRAY(I64),0))),M66&amp;"Por favor no seleccionar los criterios de impacto",N53)</f>
        <v>0</v>
      </c>
      <c r="P53" s="295"/>
      <c r="Q53" s="298"/>
      <c r="R53" s="301"/>
      <c r="S53" s="56">
        <v>2</v>
      </c>
      <c r="T53" s="45"/>
      <c r="U53" s="47" t="str">
        <f>IF(OR(V53="Preventivo",V53="Detectivo"),"Probabilidad",IF(V53="Correctivo","Impacto",""))</f>
        <v/>
      </c>
      <c r="V53" s="48"/>
      <c r="W53" s="48"/>
      <c r="X53" s="49" t="str">
        <f t="shared" ref="X53:X57" si="65">IF(AND(V53="Preventivo",W53="Automático"),"50%",IF(AND(V53="Preventivo",W53="Manual"),"40%",IF(AND(V53="Detectivo",W53="Automático"),"40%",IF(AND(V53="Detectivo",W53="Manual"),"30%",IF(AND(V53="Correctivo",W53="Automático"),"35%",IF(AND(V53="Correctivo",W53="Manual"),"25%",""))))))</f>
        <v/>
      </c>
      <c r="Y53" s="48"/>
      <c r="Z53" s="48"/>
      <c r="AA53" s="48"/>
      <c r="AB53" s="23" t="str">
        <f>IFERROR(IF(AND(U52="Probabilidad",U53="Probabilidad"),(AD52-(+AD52*X53)),IF(U53="Probabilidad",(M52-(+M52*X53)),IF(U53="Impacto",AD52,""))),"")</f>
        <v/>
      </c>
      <c r="AC53" s="50" t="str">
        <f t="shared" si="13"/>
        <v/>
      </c>
      <c r="AD53" s="51" t="str">
        <f t="shared" ref="AD53:AD57" si="66">+AB53</f>
        <v/>
      </c>
      <c r="AE53" s="50" t="str">
        <f t="shared" si="15"/>
        <v/>
      </c>
      <c r="AF53" s="51" t="str">
        <f>IFERROR(IF(AND(U52="Impacto",U53="Impacto"),(AF46-(+AF46*X53)),IF(U53="Impacto",($Q$52-(+$Q$52*X53)),IF(U53="Probabilidad",AF46,""))),"")</f>
        <v/>
      </c>
      <c r="AG53" s="52" t="str">
        <f t="shared" ref="AG53:AG54" si="67">IFERROR(IF(OR(AND(AC53="Muy Baja",AE53="Leve"),AND(AC53="Muy Baja",AE53="Menor"),AND(AC53="Baja",AE53="Leve")),"Bajo",IF(OR(AND(AC53="Muy baja",AE53="Moderado"),AND(AC53="Baja",AE53="Menor"),AND(AC53="Baja",AE53="Moderado"),AND(AC53="Media",AE53="Leve"),AND(AC53="Media",AE53="Menor"),AND(AC53="Media",AE53="Moderado"),AND(AC53="Alta",AE53="Leve"),AND(AC53="Alta",AE53="Menor")),"Moderado",IF(OR(AND(AC53="Muy Baja",AE53="Mayor"),AND(AC53="Baja",AE53="Mayor"),AND(AC53="Media",AE53="Mayor"),AND(AC53="Alta",AE53="Moderado"),AND(AC53="Alta",AE53="Mayor"),AND(AC53="Muy Alta",AE53="Leve"),AND(AC53="Muy Alta",AE53="Menor"),AND(AC53="Muy Alta",AE53="Moderado"),AND(AC53="Muy Alta",AE53="Mayor")),"Alto",IF(OR(AND(AC53="Muy Baja",AE53="Catastrófico"),AND(AC53="Baja",AE53="Catastrófico"),AND(AC53="Media",AE53="Catastrófico"),AND(AC53="Alta",AE53="Catastrófico"),AND(AC53="Muy Alta",AE53="Catastrófico")),"Extremo","")))),"")</f>
        <v/>
      </c>
      <c r="AH53" s="53"/>
      <c r="AI53" s="54"/>
      <c r="AJ53" s="44"/>
      <c r="AK53" s="55"/>
      <c r="AL53" s="55"/>
      <c r="AM53" s="54"/>
      <c r="AN53" s="44"/>
      <c r="AO53" s="44"/>
      <c r="AP53" s="44"/>
      <c r="AQ53" s="44"/>
      <c r="AR53" s="44"/>
      <c r="AS53" s="44"/>
      <c r="AT53" s="44"/>
      <c r="AU53" s="44"/>
      <c r="AV53" s="44"/>
      <c r="AW53" s="7"/>
      <c r="AX53" s="7"/>
      <c r="AY53" s="7"/>
      <c r="AZ53" s="7"/>
      <c r="BA53" s="7"/>
      <c r="BB53" s="7"/>
      <c r="BC53" s="7"/>
      <c r="BD53" s="7"/>
      <c r="BE53" s="7"/>
      <c r="BF53" s="7"/>
      <c r="BG53" s="7"/>
      <c r="BH53" s="7"/>
      <c r="BI53" s="7"/>
      <c r="BJ53" s="7"/>
      <c r="BK53" s="7"/>
      <c r="BL53" s="7"/>
      <c r="BM53" s="7"/>
      <c r="BN53" s="7"/>
      <c r="BO53" s="7"/>
      <c r="BP53" s="7"/>
      <c r="BQ53" s="7"/>
      <c r="BR53" s="7"/>
      <c r="BS53" s="7"/>
      <c r="BT53" s="7"/>
    </row>
    <row r="54" spans="5:72" ht="151.5" customHeight="1" x14ac:dyDescent="0.3">
      <c r="E54" s="227"/>
      <c r="F54" s="328"/>
      <c r="G54" s="328"/>
      <c r="H54" s="328"/>
      <c r="I54" s="331"/>
      <c r="J54" s="328"/>
      <c r="K54" s="306"/>
      <c r="L54" s="295"/>
      <c r="M54" s="298"/>
      <c r="N54" s="309"/>
      <c r="O54" s="298">
        <f ca="1">IF(NOT(ISERROR(MATCH(N54,_xlfn.ANCHORARRAY(I65),0))),M67&amp;"Por favor no seleccionar los criterios de impacto",N54)</f>
        <v>0</v>
      </c>
      <c r="P54" s="295"/>
      <c r="Q54" s="298"/>
      <c r="R54" s="301"/>
      <c r="S54" s="56">
        <v>3</v>
      </c>
      <c r="T54" s="46"/>
      <c r="U54" s="47" t="str">
        <f>IF(OR(V54="Preventivo",V54="Detectivo"),"Probabilidad",IF(V54="Correctivo","Impacto",""))</f>
        <v/>
      </c>
      <c r="V54" s="48"/>
      <c r="W54" s="48"/>
      <c r="X54" s="49" t="str">
        <f t="shared" si="65"/>
        <v/>
      </c>
      <c r="Y54" s="48"/>
      <c r="Z54" s="48"/>
      <c r="AA54" s="48"/>
      <c r="AB54" s="23" t="str">
        <f>IFERROR(IF(AND(U53="Probabilidad",U54="Probabilidad"),(AD53-(+AD53*X54)),IF(AND(U53="Impacto",U54="Probabilidad"),(AD52-(+AD52*X54)),IF(U54="Impacto",AD53,""))),"")</f>
        <v/>
      </c>
      <c r="AC54" s="50" t="str">
        <f t="shared" si="13"/>
        <v/>
      </c>
      <c r="AD54" s="51" t="str">
        <f t="shared" si="66"/>
        <v/>
      </c>
      <c r="AE54" s="50" t="str">
        <f t="shared" si="15"/>
        <v/>
      </c>
      <c r="AF54" s="51" t="str">
        <f>IFERROR(IF(AND(U53="Impacto",U54="Impacto"),(AF53-(+AF53*X54)),IF(AND(U53="Probabilidad",U54="Impacto"),(AF52-(+AF52*X54)),IF(U54="Probabilidad",AF53,""))),"")</f>
        <v/>
      </c>
      <c r="AG54" s="52" t="str">
        <f t="shared" si="67"/>
        <v/>
      </c>
      <c r="AH54" s="53"/>
      <c r="AI54" s="54"/>
      <c r="AJ54" s="44"/>
      <c r="AK54" s="55"/>
      <c r="AL54" s="55"/>
      <c r="AM54" s="54"/>
      <c r="AN54" s="44"/>
      <c r="AO54" s="44"/>
      <c r="AP54" s="44"/>
      <c r="AQ54" s="44"/>
      <c r="AR54" s="44"/>
      <c r="AS54" s="44"/>
      <c r="AT54" s="44"/>
      <c r="AU54" s="44"/>
      <c r="AV54" s="44"/>
      <c r="AW54" s="7"/>
      <c r="AX54" s="7"/>
      <c r="AY54" s="7"/>
      <c r="AZ54" s="7"/>
      <c r="BA54" s="7"/>
      <c r="BB54" s="7"/>
      <c r="BC54" s="7"/>
      <c r="BD54" s="7"/>
      <c r="BE54" s="7"/>
      <c r="BF54" s="7"/>
      <c r="BG54" s="7"/>
      <c r="BH54" s="7"/>
      <c r="BI54" s="7"/>
      <c r="BJ54" s="7"/>
      <c r="BK54" s="7"/>
      <c r="BL54" s="7"/>
      <c r="BM54" s="7"/>
      <c r="BN54" s="7"/>
      <c r="BO54" s="7"/>
      <c r="BP54" s="7"/>
      <c r="BQ54" s="7"/>
      <c r="BR54" s="7"/>
      <c r="BS54" s="7"/>
      <c r="BT54" s="7"/>
    </row>
    <row r="55" spans="5:72" ht="151.5" customHeight="1" x14ac:dyDescent="0.3">
      <c r="E55" s="227"/>
      <c r="F55" s="328"/>
      <c r="G55" s="328"/>
      <c r="H55" s="328"/>
      <c r="I55" s="331"/>
      <c r="J55" s="328"/>
      <c r="K55" s="306"/>
      <c r="L55" s="295"/>
      <c r="M55" s="298"/>
      <c r="N55" s="309"/>
      <c r="O55" s="298">
        <f ca="1">IF(NOT(ISERROR(MATCH(N55,_xlfn.ANCHORARRAY(I66),0))),M68&amp;"Por favor no seleccionar los criterios de impacto",N55)</f>
        <v>0</v>
      </c>
      <c r="P55" s="295"/>
      <c r="Q55" s="298"/>
      <c r="R55" s="301"/>
      <c r="S55" s="56">
        <v>4</v>
      </c>
      <c r="T55" s="45"/>
      <c r="U55" s="47" t="str">
        <f t="shared" ref="U55:U57" si="68">IF(OR(V55="Preventivo",V55="Detectivo"),"Probabilidad",IF(V55="Correctivo","Impacto",""))</f>
        <v/>
      </c>
      <c r="V55" s="48"/>
      <c r="W55" s="48"/>
      <c r="X55" s="49" t="str">
        <f t="shared" si="65"/>
        <v/>
      </c>
      <c r="Y55" s="48"/>
      <c r="Z55" s="48"/>
      <c r="AA55" s="48"/>
      <c r="AB55" s="23" t="str">
        <f t="shared" ref="AB55:AB57" si="69">IFERROR(IF(AND(U54="Probabilidad",U55="Probabilidad"),(AD54-(+AD54*X55)),IF(AND(U54="Impacto",U55="Probabilidad"),(AD53-(+AD53*X55)),IF(U55="Impacto",AD54,""))),"")</f>
        <v/>
      </c>
      <c r="AC55" s="50" t="str">
        <f t="shared" si="13"/>
        <v/>
      </c>
      <c r="AD55" s="51" t="str">
        <f t="shared" si="66"/>
        <v/>
      </c>
      <c r="AE55" s="50" t="str">
        <f t="shared" si="15"/>
        <v/>
      </c>
      <c r="AF55" s="51" t="str">
        <f t="shared" ref="AF55:AF57" si="70">IFERROR(IF(AND(U54="Impacto",U55="Impacto"),(AF54-(+AF54*X55)),IF(AND(U54="Probabilidad",U55="Impacto"),(AF53-(+AF53*X55)),IF(U55="Probabilidad",AF54,""))),"")</f>
        <v/>
      </c>
      <c r="AG55" s="52" t="str">
        <f>IFERROR(IF(OR(AND(AC55="Muy Baja",AE55="Leve"),AND(AC55="Muy Baja",AE55="Menor"),AND(AC55="Baja",AE55="Leve")),"Bajo",IF(OR(AND(AC55="Muy baja",AE55="Moderado"),AND(AC55="Baja",AE55="Menor"),AND(AC55="Baja",AE55="Moderado"),AND(AC55="Media",AE55="Leve"),AND(AC55="Media",AE55="Menor"),AND(AC55="Media",AE55="Moderado"),AND(AC55="Alta",AE55="Leve"),AND(AC55="Alta",AE55="Menor")),"Moderado",IF(OR(AND(AC55="Muy Baja",AE55="Mayor"),AND(AC55="Baja",AE55="Mayor"),AND(AC55="Media",AE55="Mayor"),AND(AC55="Alta",AE55="Moderado"),AND(AC55="Alta",AE55="Mayor"),AND(AC55="Muy Alta",AE55="Leve"),AND(AC55="Muy Alta",AE55="Menor"),AND(AC55="Muy Alta",AE55="Moderado"),AND(AC55="Muy Alta",AE55="Mayor")),"Alto",IF(OR(AND(AC55="Muy Baja",AE55="Catastrófico"),AND(AC55="Baja",AE55="Catastrófico"),AND(AC55="Media",AE55="Catastrófico"),AND(AC55="Alta",AE55="Catastrófico"),AND(AC55="Muy Alta",AE55="Catastrófico")),"Extremo","")))),"")</f>
        <v/>
      </c>
      <c r="AH55" s="53"/>
      <c r="AI55" s="54"/>
      <c r="AJ55" s="44"/>
      <c r="AK55" s="55"/>
      <c r="AL55" s="55"/>
      <c r="AM55" s="54"/>
      <c r="AN55" s="44"/>
      <c r="AO55" s="44"/>
      <c r="AP55" s="44"/>
      <c r="AQ55" s="44"/>
      <c r="AR55" s="44"/>
      <c r="AS55" s="44"/>
      <c r="AT55" s="44"/>
      <c r="AU55" s="44"/>
      <c r="AV55" s="44"/>
      <c r="AW55" s="7"/>
      <c r="AX55" s="7"/>
      <c r="AY55" s="7"/>
      <c r="AZ55" s="7"/>
      <c r="BA55" s="7"/>
      <c r="BB55" s="7"/>
      <c r="BC55" s="7"/>
      <c r="BD55" s="7"/>
      <c r="BE55" s="7"/>
      <c r="BF55" s="7"/>
      <c r="BG55" s="7"/>
      <c r="BH55" s="7"/>
      <c r="BI55" s="7"/>
      <c r="BJ55" s="7"/>
      <c r="BK55" s="7"/>
      <c r="BL55" s="7"/>
      <c r="BM55" s="7"/>
      <c r="BN55" s="7"/>
      <c r="BO55" s="7"/>
      <c r="BP55" s="7"/>
      <c r="BQ55" s="7"/>
      <c r="BR55" s="7"/>
      <c r="BS55" s="7"/>
      <c r="BT55" s="7"/>
    </row>
    <row r="56" spans="5:72" ht="151.5" customHeight="1" x14ac:dyDescent="0.3">
      <c r="E56" s="227"/>
      <c r="F56" s="328"/>
      <c r="G56" s="328"/>
      <c r="H56" s="328"/>
      <c r="I56" s="331"/>
      <c r="J56" s="328"/>
      <c r="K56" s="306"/>
      <c r="L56" s="295"/>
      <c r="M56" s="298"/>
      <c r="N56" s="309"/>
      <c r="O56" s="298">
        <f ca="1">IF(NOT(ISERROR(MATCH(N56,_xlfn.ANCHORARRAY(I67),0))),M69&amp;"Por favor no seleccionar los criterios de impacto",N56)</f>
        <v>0</v>
      </c>
      <c r="P56" s="295"/>
      <c r="Q56" s="298"/>
      <c r="R56" s="301"/>
      <c r="S56" s="56">
        <v>5</v>
      </c>
      <c r="T56" s="45"/>
      <c r="U56" s="47" t="str">
        <f t="shared" si="68"/>
        <v/>
      </c>
      <c r="V56" s="48"/>
      <c r="W56" s="48"/>
      <c r="X56" s="49" t="str">
        <f t="shared" si="65"/>
        <v/>
      </c>
      <c r="Y56" s="48"/>
      <c r="Z56" s="48"/>
      <c r="AA56" s="48"/>
      <c r="AB56" s="23" t="str">
        <f t="shared" si="69"/>
        <v/>
      </c>
      <c r="AC56" s="50" t="str">
        <f t="shared" si="13"/>
        <v/>
      </c>
      <c r="AD56" s="51" t="str">
        <f t="shared" si="66"/>
        <v/>
      </c>
      <c r="AE56" s="50" t="str">
        <f t="shared" si="15"/>
        <v/>
      </c>
      <c r="AF56" s="51" t="str">
        <f t="shared" si="70"/>
        <v/>
      </c>
      <c r="AG56" s="52" t="str">
        <f t="shared" ref="AG56:AG57" si="71">IFERROR(IF(OR(AND(AC56="Muy Baja",AE56="Leve"),AND(AC56="Muy Baja",AE56="Menor"),AND(AC56="Baja",AE56="Leve")),"Bajo",IF(OR(AND(AC56="Muy baja",AE56="Moderado"),AND(AC56="Baja",AE56="Menor"),AND(AC56="Baja",AE56="Moderado"),AND(AC56="Media",AE56="Leve"),AND(AC56="Media",AE56="Menor"),AND(AC56="Media",AE56="Moderado"),AND(AC56="Alta",AE56="Leve"),AND(AC56="Alta",AE56="Menor")),"Moderado",IF(OR(AND(AC56="Muy Baja",AE56="Mayor"),AND(AC56="Baja",AE56="Mayor"),AND(AC56="Media",AE56="Mayor"),AND(AC56="Alta",AE56="Moderado"),AND(AC56="Alta",AE56="Mayor"),AND(AC56="Muy Alta",AE56="Leve"),AND(AC56="Muy Alta",AE56="Menor"),AND(AC56="Muy Alta",AE56="Moderado"),AND(AC56="Muy Alta",AE56="Mayor")),"Alto",IF(OR(AND(AC56="Muy Baja",AE56="Catastrófico"),AND(AC56="Baja",AE56="Catastrófico"),AND(AC56="Media",AE56="Catastrófico"),AND(AC56="Alta",AE56="Catastrófico"),AND(AC56="Muy Alta",AE56="Catastrófico")),"Extremo","")))),"")</f>
        <v/>
      </c>
      <c r="AH56" s="53"/>
      <c r="AI56" s="54"/>
      <c r="AJ56" s="44"/>
      <c r="AK56" s="55"/>
      <c r="AL56" s="55"/>
      <c r="AM56" s="54"/>
      <c r="AN56" s="44"/>
      <c r="AO56" s="44"/>
      <c r="AP56" s="44"/>
      <c r="AQ56" s="44"/>
      <c r="AR56" s="44"/>
      <c r="AS56" s="44"/>
      <c r="AT56" s="44"/>
      <c r="AU56" s="44"/>
      <c r="AV56" s="44"/>
      <c r="AW56" s="7"/>
      <c r="AX56" s="7"/>
      <c r="AY56" s="7"/>
      <c r="AZ56" s="7"/>
      <c r="BA56" s="7"/>
      <c r="BB56" s="7"/>
      <c r="BC56" s="7"/>
      <c r="BD56" s="7"/>
      <c r="BE56" s="7"/>
      <c r="BF56" s="7"/>
      <c r="BG56" s="7"/>
      <c r="BH56" s="7"/>
      <c r="BI56" s="7"/>
      <c r="BJ56" s="7"/>
      <c r="BK56" s="7"/>
      <c r="BL56" s="7"/>
      <c r="BM56" s="7"/>
      <c r="BN56" s="7"/>
      <c r="BO56" s="7"/>
      <c r="BP56" s="7"/>
      <c r="BQ56" s="7"/>
      <c r="BR56" s="7"/>
      <c r="BS56" s="7"/>
      <c r="BT56" s="7"/>
    </row>
    <row r="57" spans="5:72" ht="151.5" customHeight="1" x14ac:dyDescent="0.3">
      <c r="E57" s="228"/>
      <c r="F57" s="329"/>
      <c r="G57" s="329"/>
      <c r="H57" s="329"/>
      <c r="I57" s="332"/>
      <c r="J57" s="329"/>
      <c r="K57" s="307"/>
      <c r="L57" s="296"/>
      <c r="M57" s="299"/>
      <c r="N57" s="310"/>
      <c r="O57" s="299">
        <f ca="1">IF(NOT(ISERROR(MATCH(N57,_xlfn.ANCHORARRAY(I68),0))),M70&amp;"Por favor no seleccionar los criterios de impacto",N57)</f>
        <v>0</v>
      </c>
      <c r="P57" s="296"/>
      <c r="Q57" s="299"/>
      <c r="R57" s="302"/>
      <c r="S57" s="56">
        <v>6</v>
      </c>
      <c r="T57" s="45"/>
      <c r="U57" s="47" t="str">
        <f t="shared" si="68"/>
        <v/>
      </c>
      <c r="V57" s="48"/>
      <c r="W57" s="48"/>
      <c r="X57" s="49" t="str">
        <f t="shared" si="65"/>
        <v/>
      </c>
      <c r="Y57" s="48"/>
      <c r="Z57" s="48"/>
      <c r="AA57" s="48"/>
      <c r="AB57" s="23" t="str">
        <f t="shared" si="69"/>
        <v/>
      </c>
      <c r="AC57" s="50" t="str">
        <f t="shared" si="13"/>
        <v/>
      </c>
      <c r="AD57" s="51" t="str">
        <f t="shared" si="66"/>
        <v/>
      </c>
      <c r="AE57" s="50" t="str">
        <f t="shared" si="15"/>
        <v/>
      </c>
      <c r="AF57" s="51" t="str">
        <f t="shared" si="70"/>
        <v/>
      </c>
      <c r="AG57" s="52" t="str">
        <f t="shared" si="71"/>
        <v/>
      </c>
      <c r="AH57" s="53"/>
      <c r="AI57" s="54"/>
      <c r="AJ57" s="44"/>
      <c r="AK57" s="55"/>
      <c r="AL57" s="55"/>
      <c r="AM57" s="54"/>
      <c r="AN57" s="44"/>
      <c r="AO57" s="44"/>
      <c r="AP57" s="44"/>
      <c r="AQ57" s="44"/>
      <c r="AR57" s="44"/>
      <c r="AS57" s="44"/>
      <c r="AT57" s="44"/>
      <c r="AU57" s="44"/>
      <c r="AV57" s="44"/>
      <c r="AW57" s="7"/>
      <c r="AX57" s="7"/>
      <c r="AY57" s="7"/>
      <c r="AZ57" s="7"/>
      <c r="BA57" s="7"/>
      <c r="BB57" s="7"/>
      <c r="BC57" s="7"/>
      <c r="BD57" s="7"/>
      <c r="BE57" s="7"/>
      <c r="BF57" s="7"/>
      <c r="BG57" s="7"/>
      <c r="BH57" s="7"/>
      <c r="BI57" s="7"/>
      <c r="BJ57" s="7"/>
      <c r="BK57" s="7"/>
      <c r="BL57" s="7"/>
      <c r="BM57" s="7"/>
      <c r="BN57" s="7"/>
      <c r="BO57" s="7"/>
      <c r="BP57" s="7"/>
      <c r="BQ57" s="7"/>
      <c r="BR57" s="7"/>
      <c r="BS57" s="7"/>
      <c r="BT57" s="7"/>
    </row>
    <row r="58" spans="5:72" ht="151.5" customHeight="1" x14ac:dyDescent="0.3">
      <c r="E58" s="226">
        <v>9</v>
      </c>
      <c r="F58" s="327"/>
      <c r="G58" s="327"/>
      <c r="H58" s="327"/>
      <c r="I58" s="330"/>
      <c r="J58" s="327"/>
      <c r="K58" s="305"/>
      <c r="L58" s="294" t="str">
        <f>IF(K58&lt;=0,"",IF(K58&lt;=2,"Muy Baja",IF(K58&lt;=24,"Baja",IF(K58&lt;=500,"Media",IF(K58&lt;=5000,"Alta","Muy Alta")))))</f>
        <v/>
      </c>
      <c r="M58" s="297" t="str">
        <f>IF(L58="","",IF(L58="Muy Baja",0.2,IF(L58="Baja",0.4,IF(L58="Media",0.6,IF(L58="Alta",0.8,IF(L58="Muy Alta",1,))))))</f>
        <v/>
      </c>
      <c r="N58" s="308"/>
      <c r="O58" s="297">
        <f ca="1">IF(NOT(ISERROR(MATCH(N58,'Tabla Impacto'!$B$221:$B$223,0))),'Tabla Impacto'!$F$223&amp;"Por favor no seleccionar los criterios de impacto(Afectación Económica o presupuestal y Pérdida Reputacional)",N58)</f>
        <v>0</v>
      </c>
      <c r="P58" s="294" t="str">
        <f ca="1">IF(OR(O58='Tabla Impacto'!$C$11,O58='Tabla Impacto'!$D$11),"Leve",IF(OR(O58='Tabla Impacto'!$C$12,O58='Tabla Impacto'!$D$12),"Menor",IF(OR(O58='Tabla Impacto'!$C$13,O58='Tabla Impacto'!$D$13),"Moderado",IF(OR(O58='Tabla Impacto'!$C$14,O58='Tabla Impacto'!$D$14),"Mayor",IF(OR(O58='Tabla Impacto'!$C$15,O58='Tabla Impacto'!$D$15),"Catastrófico","")))))</f>
        <v/>
      </c>
      <c r="Q58" s="297" t="str">
        <f ca="1">IF(P58="","",IF(P58="Leve",0.2,IF(P58="Menor",0.4,IF(P58="Moderado",0.6,IF(P58="Mayor",0.8,IF(P58="Catastrófico",1,))))))</f>
        <v/>
      </c>
      <c r="R58" s="300" t="str">
        <f ca="1">IF(OR(AND(L58="Muy Baja",P58="Leve"),AND(L58="Muy Baja",P58="Menor"),AND(L58="Baja",P58="Leve")),"Bajo",IF(OR(AND(L58="Muy baja",P58="Moderado"),AND(L58="Baja",P58="Menor"),AND(L58="Baja",P58="Moderado"),AND(L58="Media",P58="Leve"),AND(L58="Media",P58="Menor"),AND(L58="Media",P58="Moderado"),AND(L58="Alta",P58="Leve"),AND(L58="Alta",P58="Menor")),"Moderado",IF(OR(AND(L58="Muy Baja",P58="Mayor"),AND(L58="Baja",P58="Mayor"),AND(L58="Media",P58="Mayor"),AND(L58="Alta",P58="Moderado"),AND(L58="Alta",P58="Mayor"),AND(L58="Muy Alta",P58="Leve"),AND(L58="Muy Alta",P58="Menor"),AND(L58="Muy Alta",P58="Moderado"),AND(L58="Muy Alta",P58="Mayor")),"Alto",IF(OR(AND(L58="Muy Baja",P58="Catastrófico"),AND(L58="Baja",P58="Catastrófico"),AND(L58="Media",P58="Catastrófico"),AND(L58="Alta",P58="Catastrófico"),AND(L58="Muy Alta",P58="Catastrófico")),"Extremo",""))))</f>
        <v/>
      </c>
      <c r="S58" s="56">
        <v>1</v>
      </c>
      <c r="T58" s="45"/>
      <c r="U58" s="47" t="str">
        <f>IF(OR(V58="Preventivo",V58="Detectivo"),"Probabilidad",IF(V58="Correctivo","Impacto",""))</f>
        <v/>
      </c>
      <c r="V58" s="48"/>
      <c r="W58" s="48"/>
      <c r="X58" s="49" t="str">
        <f>IF(AND(V58="Preventivo",W58="Automático"),"50%",IF(AND(V58="Preventivo",W58="Manual"),"40%",IF(AND(V58="Detectivo",W58="Automático"),"40%",IF(AND(V58="Detectivo",W58="Manual"),"30%",IF(AND(V58="Correctivo",W58="Automático"),"35%",IF(AND(V58="Correctivo",W58="Manual"),"25%",""))))))</f>
        <v/>
      </c>
      <c r="Y58" s="48"/>
      <c r="Z58" s="48"/>
      <c r="AA58" s="48"/>
      <c r="AB58" s="23" t="str">
        <f>IFERROR(IF(U58="Probabilidad",(M58-(+M58*X58)),IF(U58="Impacto",M58,"")),"")</f>
        <v/>
      </c>
      <c r="AC58" s="50" t="str">
        <f>IFERROR(IF(AB58="","",IF(AB58&lt;=0.2,"Muy Baja",IF(AB58&lt;=0.4,"Baja",IF(AB58&lt;=0.6,"Media",IF(AB58&lt;=0.8,"Alta","Muy Alta"))))),"")</f>
        <v/>
      </c>
      <c r="AD58" s="51" t="str">
        <f>+AB58</f>
        <v/>
      </c>
      <c r="AE58" s="50" t="str">
        <f>IFERROR(IF(AF58="","",IF(AF58&lt;=0.2,"Leve",IF(AF58&lt;=0.4,"Menor",IF(AF58&lt;=0.6,"Moderado",IF(AF58&lt;=0.8,"Mayor","Catastrófico"))))),"")</f>
        <v/>
      </c>
      <c r="AF58" s="51" t="str">
        <f>IFERROR(IF(U58="Impacto",(Q58-(+Q58*X58)),IF(U58="Probabilidad",Q58,"")),"")</f>
        <v/>
      </c>
      <c r="AG58" s="52" t="str">
        <f>IFERROR(IF(OR(AND(AC58="Muy Baja",AE58="Leve"),AND(AC58="Muy Baja",AE58="Menor"),AND(AC58="Baja",AE58="Leve")),"Bajo",IF(OR(AND(AC58="Muy baja",AE58="Moderado"),AND(AC58="Baja",AE58="Menor"),AND(AC58="Baja",AE58="Moderado"),AND(AC58="Media",AE58="Leve"),AND(AC58="Media",AE58="Menor"),AND(AC58="Media",AE58="Moderado"),AND(AC58="Alta",AE58="Leve"),AND(AC58="Alta",AE58="Menor")),"Moderado",IF(OR(AND(AC58="Muy Baja",AE58="Mayor"),AND(AC58="Baja",AE58="Mayor"),AND(AC58="Media",AE58="Mayor"),AND(AC58="Alta",AE58="Moderado"),AND(AC58="Alta",AE58="Mayor"),AND(AC58="Muy Alta",AE58="Leve"),AND(AC58="Muy Alta",AE58="Menor"),AND(AC58="Muy Alta",AE58="Moderado"),AND(AC58="Muy Alta",AE58="Mayor")),"Alto",IF(OR(AND(AC58="Muy Baja",AE58="Catastrófico"),AND(AC58="Baja",AE58="Catastrófico"),AND(AC58="Media",AE58="Catastrófico"),AND(AC58="Alta",AE58="Catastrófico"),AND(AC58="Muy Alta",AE58="Catastrófico")),"Extremo","")))),"")</f>
        <v/>
      </c>
      <c r="AH58" s="53"/>
      <c r="AI58" s="54"/>
      <c r="AJ58" s="44"/>
      <c r="AK58" s="55"/>
      <c r="AL58" s="55"/>
      <c r="AM58" s="54"/>
      <c r="AN58" s="44"/>
      <c r="AO58" s="44"/>
      <c r="AP58" s="44"/>
      <c r="AQ58" s="44"/>
      <c r="AR58" s="44"/>
      <c r="AS58" s="44"/>
      <c r="AT58" s="44"/>
      <c r="AU58" s="44"/>
      <c r="AV58" s="44"/>
      <c r="AW58" s="7"/>
      <c r="AX58" s="7"/>
      <c r="AY58" s="7"/>
      <c r="AZ58" s="7"/>
      <c r="BA58" s="7"/>
      <c r="BB58" s="7"/>
      <c r="BC58" s="7"/>
      <c r="BD58" s="7"/>
      <c r="BE58" s="7"/>
      <c r="BF58" s="7"/>
      <c r="BG58" s="7"/>
      <c r="BH58" s="7"/>
      <c r="BI58" s="7"/>
      <c r="BJ58" s="7"/>
      <c r="BK58" s="7"/>
      <c r="BL58" s="7"/>
      <c r="BM58" s="7"/>
      <c r="BN58" s="7"/>
      <c r="BO58" s="7"/>
      <c r="BP58" s="7"/>
      <c r="BQ58" s="7"/>
      <c r="BR58" s="7"/>
      <c r="BS58" s="7"/>
      <c r="BT58" s="7"/>
    </row>
    <row r="59" spans="5:72" ht="151.5" customHeight="1" x14ac:dyDescent="0.3">
      <c r="E59" s="227"/>
      <c r="F59" s="328"/>
      <c r="G59" s="328"/>
      <c r="H59" s="328"/>
      <c r="I59" s="331"/>
      <c r="J59" s="328"/>
      <c r="K59" s="306"/>
      <c r="L59" s="295"/>
      <c r="M59" s="298"/>
      <c r="N59" s="309"/>
      <c r="O59" s="298">
        <f ca="1">IF(NOT(ISERROR(MATCH(N59,_xlfn.ANCHORARRAY(I70),0))),M72&amp;"Por favor no seleccionar los criterios de impacto",N59)</f>
        <v>0</v>
      </c>
      <c r="P59" s="295"/>
      <c r="Q59" s="298"/>
      <c r="R59" s="301"/>
      <c r="S59" s="56">
        <v>2</v>
      </c>
      <c r="T59" s="45"/>
      <c r="U59" s="47" t="str">
        <f>IF(OR(V59="Preventivo",V59="Detectivo"),"Probabilidad",IF(V59="Correctivo","Impacto",""))</f>
        <v/>
      </c>
      <c r="V59" s="48"/>
      <c r="W59" s="48"/>
      <c r="X59" s="49" t="str">
        <f t="shared" ref="X59:X63" si="72">IF(AND(V59="Preventivo",W59="Automático"),"50%",IF(AND(V59="Preventivo",W59="Manual"),"40%",IF(AND(V59="Detectivo",W59="Automático"),"40%",IF(AND(V59="Detectivo",W59="Manual"),"30%",IF(AND(V59="Correctivo",W59="Automático"),"35%",IF(AND(V59="Correctivo",W59="Manual"),"25%",""))))))</f>
        <v/>
      </c>
      <c r="Y59" s="48"/>
      <c r="Z59" s="48"/>
      <c r="AA59" s="48"/>
      <c r="AB59" s="23" t="str">
        <f>IFERROR(IF(AND(U58="Probabilidad",U59="Probabilidad"),(AD58-(+AD58*X59)),IF(U59="Probabilidad",(M58-(+M58*X59)),IF(U59="Impacto",AD58,""))),"")</f>
        <v/>
      </c>
      <c r="AC59" s="50" t="str">
        <f t="shared" si="13"/>
        <v/>
      </c>
      <c r="AD59" s="51" t="str">
        <f t="shared" ref="AD59:AD63" si="73">+AB59</f>
        <v/>
      </c>
      <c r="AE59" s="50" t="str">
        <f t="shared" si="15"/>
        <v/>
      </c>
      <c r="AF59" s="51" t="str">
        <f>IFERROR(IF(AND(U58="Impacto",U59="Impacto"),(AF52-(+AF52*X59)),IF(U59="Impacto",($Q$58-(+$Q$58*X59)),IF(U59="Probabilidad",AF52,""))),"")</f>
        <v/>
      </c>
      <c r="AG59" s="52" t="str">
        <f t="shared" ref="AG59:AG60" si="74">IFERROR(IF(OR(AND(AC59="Muy Baja",AE59="Leve"),AND(AC59="Muy Baja",AE59="Menor"),AND(AC59="Baja",AE59="Leve")),"Bajo",IF(OR(AND(AC59="Muy baja",AE59="Moderado"),AND(AC59="Baja",AE59="Menor"),AND(AC59="Baja",AE59="Moderado"),AND(AC59="Media",AE59="Leve"),AND(AC59="Media",AE59="Menor"),AND(AC59="Media",AE59="Moderado"),AND(AC59="Alta",AE59="Leve"),AND(AC59="Alta",AE59="Menor")),"Moderado",IF(OR(AND(AC59="Muy Baja",AE59="Mayor"),AND(AC59="Baja",AE59="Mayor"),AND(AC59="Media",AE59="Mayor"),AND(AC59="Alta",AE59="Moderado"),AND(AC59="Alta",AE59="Mayor"),AND(AC59="Muy Alta",AE59="Leve"),AND(AC59="Muy Alta",AE59="Menor"),AND(AC59="Muy Alta",AE59="Moderado"),AND(AC59="Muy Alta",AE59="Mayor")),"Alto",IF(OR(AND(AC59="Muy Baja",AE59="Catastrófico"),AND(AC59="Baja",AE59="Catastrófico"),AND(AC59="Media",AE59="Catastrófico"),AND(AC59="Alta",AE59="Catastrófico"),AND(AC59="Muy Alta",AE59="Catastrófico")),"Extremo","")))),"")</f>
        <v/>
      </c>
      <c r="AH59" s="53"/>
      <c r="AI59" s="54"/>
      <c r="AJ59" s="44"/>
      <c r="AK59" s="55"/>
      <c r="AL59" s="55"/>
      <c r="AM59" s="54"/>
      <c r="AN59" s="44"/>
      <c r="AO59" s="44"/>
      <c r="AP59" s="44"/>
      <c r="AQ59" s="44"/>
      <c r="AR59" s="44"/>
      <c r="AS59" s="44"/>
      <c r="AT59" s="44"/>
      <c r="AU59" s="44"/>
      <c r="AV59" s="44"/>
      <c r="AW59" s="7"/>
      <c r="AX59" s="7"/>
      <c r="AY59" s="7"/>
      <c r="AZ59" s="7"/>
      <c r="BA59" s="7"/>
      <c r="BB59" s="7"/>
      <c r="BC59" s="7"/>
      <c r="BD59" s="7"/>
      <c r="BE59" s="7"/>
      <c r="BF59" s="7"/>
      <c r="BG59" s="7"/>
      <c r="BH59" s="7"/>
      <c r="BI59" s="7"/>
      <c r="BJ59" s="7"/>
      <c r="BK59" s="7"/>
      <c r="BL59" s="7"/>
      <c r="BM59" s="7"/>
      <c r="BN59" s="7"/>
      <c r="BO59" s="7"/>
      <c r="BP59" s="7"/>
      <c r="BQ59" s="7"/>
      <c r="BR59" s="7"/>
      <c r="BS59" s="7"/>
      <c r="BT59" s="7"/>
    </row>
    <row r="60" spans="5:72" ht="151.5" customHeight="1" x14ac:dyDescent="0.3">
      <c r="E60" s="227"/>
      <c r="F60" s="328"/>
      <c r="G60" s="328"/>
      <c r="H60" s="328"/>
      <c r="I60" s="331"/>
      <c r="J60" s="328"/>
      <c r="K60" s="306"/>
      <c r="L60" s="295"/>
      <c r="M60" s="298"/>
      <c r="N60" s="309"/>
      <c r="O60" s="298">
        <f ca="1">IF(NOT(ISERROR(MATCH(N60,_xlfn.ANCHORARRAY(I71),0))),M73&amp;"Por favor no seleccionar los criterios de impacto",N60)</f>
        <v>0</v>
      </c>
      <c r="P60" s="295"/>
      <c r="Q60" s="298"/>
      <c r="R60" s="301"/>
      <c r="S60" s="56">
        <v>3</v>
      </c>
      <c r="T60" s="46"/>
      <c r="U60" s="47" t="str">
        <f>IF(OR(V60="Preventivo",V60="Detectivo"),"Probabilidad",IF(V60="Correctivo","Impacto",""))</f>
        <v/>
      </c>
      <c r="V60" s="48"/>
      <c r="W60" s="48"/>
      <c r="X60" s="49" t="str">
        <f t="shared" si="72"/>
        <v/>
      </c>
      <c r="Y60" s="48"/>
      <c r="Z60" s="48"/>
      <c r="AA60" s="48"/>
      <c r="AB60" s="23" t="str">
        <f>IFERROR(IF(AND(U59="Probabilidad",U60="Probabilidad"),(AD59-(+AD59*X60)),IF(AND(U59="Impacto",U60="Probabilidad"),(AD58-(+AD58*X60)),IF(U60="Impacto",AD59,""))),"")</f>
        <v/>
      </c>
      <c r="AC60" s="50" t="str">
        <f t="shared" si="13"/>
        <v/>
      </c>
      <c r="AD60" s="51" t="str">
        <f t="shared" si="73"/>
        <v/>
      </c>
      <c r="AE60" s="50" t="str">
        <f t="shared" si="15"/>
        <v/>
      </c>
      <c r="AF60" s="51" t="str">
        <f>IFERROR(IF(AND(U59="Impacto",U60="Impacto"),(AF59-(+AF59*X60)),IF(AND(U59="Probabilidad",U60="Impacto"),(AF58-(+AF58*X60)),IF(U60="Probabilidad",AF59,""))),"")</f>
        <v/>
      </c>
      <c r="AG60" s="52" t="str">
        <f t="shared" si="74"/>
        <v/>
      </c>
      <c r="AH60" s="53"/>
      <c r="AI60" s="54"/>
      <c r="AJ60" s="44"/>
      <c r="AK60" s="55"/>
      <c r="AL60" s="55"/>
      <c r="AM60" s="54"/>
      <c r="AN60" s="44"/>
      <c r="AO60" s="44"/>
      <c r="AP60" s="44"/>
      <c r="AQ60" s="44"/>
      <c r="AR60" s="44"/>
      <c r="AS60" s="44"/>
      <c r="AT60" s="44"/>
      <c r="AU60" s="44"/>
      <c r="AV60" s="44"/>
      <c r="AW60" s="7"/>
      <c r="AX60" s="7"/>
      <c r="AY60" s="7"/>
      <c r="AZ60" s="7"/>
      <c r="BA60" s="7"/>
      <c r="BB60" s="7"/>
      <c r="BC60" s="7"/>
      <c r="BD60" s="7"/>
      <c r="BE60" s="7"/>
      <c r="BF60" s="7"/>
      <c r="BG60" s="7"/>
      <c r="BH60" s="7"/>
      <c r="BI60" s="7"/>
      <c r="BJ60" s="7"/>
      <c r="BK60" s="7"/>
      <c r="BL60" s="7"/>
      <c r="BM60" s="7"/>
      <c r="BN60" s="7"/>
      <c r="BO60" s="7"/>
      <c r="BP60" s="7"/>
      <c r="BQ60" s="7"/>
      <c r="BR60" s="7"/>
      <c r="BS60" s="7"/>
      <c r="BT60" s="7"/>
    </row>
    <row r="61" spans="5:72" ht="151.5" customHeight="1" x14ac:dyDescent="0.3">
      <c r="E61" s="227"/>
      <c r="F61" s="328"/>
      <c r="G61" s="328"/>
      <c r="H61" s="328"/>
      <c r="I61" s="331"/>
      <c r="J61" s="328"/>
      <c r="K61" s="306"/>
      <c r="L61" s="295"/>
      <c r="M61" s="298"/>
      <c r="N61" s="309"/>
      <c r="O61" s="298">
        <f ca="1">IF(NOT(ISERROR(MATCH(N61,_xlfn.ANCHORARRAY(I72),0))),M74&amp;"Por favor no seleccionar los criterios de impacto",N61)</f>
        <v>0</v>
      </c>
      <c r="P61" s="295"/>
      <c r="Q61" s="298"/>
      <c r="R61" s="301"/>
      <c r="S61" s="56">
        <v>4</v>
      </c>
      <c r="T61" s="45"/>
      <c r="U61" s="47" t="str">
        <f t="shared" ref="U61:U63" si="75">IF(OR(V61="Preventivo",V61="Detectivo"),"Probabilidad",IF(V61="Correctivo","Impacto",""))</f>
        <v/>
      </c>
      <c r="V61" s="48"/>
      <c r="W61" s="48"/>
      <c r="X61" s="49" t="str">
        <f t="shared" si="72"/>
        <v/>
      </c>
      <c r="Y61" s="48"/>
      <c r="Z61" s="48"/>
      <c r="AA61" s="48"/>
      <c r="AB61" s="23" t="str">
        <f t="shared" ref="AB61:AB63" si="76">IFERROR(IF(AND(U60="Probabilidad",U61="Probabilidad"),(AD60-(+AD60*X61)),IF(AND(U60="Impacto",U61="Probabilidad"),(AD59-(+AD59*X61)),IF(U61="Impacto",AD60,""))),"")</f>
        <v/>
      </c>
      <c r="AC61" s="50" t="str">
        <f t="shared" si="13"/>
        <v/>
      </c>
      <c r="AD61" s="51" t="str">
        <f t="shared" si="73"/>
        <v/>
      </c>
      <c r="AE61" s="50" t="str">
        <f t="shared" si="15"/>
        <v/>
      </c>
      <c r="AF61" s="51" t="str">
        <f t="shared" ref="AF61:AF63" si="77">IFERROR(IF(AND(U60="Impacto",U61="Impacto"),(AF60-(+AF60*X61)),IF(AND(U60="Probabilidad",U61="Impacto"),(AF59-(+AF59*X61)),IF(U61="Probabilidad",AF60,""))),"")</f>
        <v/>
      </c>
      <c r="AG61" s="52" t="str">
        <f>IFERROR(IF(OR(AND(AC61="Muy Baja",AE61="Leve"),AND(AC61="Muy Baja",AE61="Menor"),AND(AC61="Baja",AE61="Leve")),"Bajo",IF(OR(AND(AC61="Muy baja",AE61="Moderado"),AND(AC61="Baja",AE61="Menor"),AND(AC61="Baja",AE61="Moderado"),AND(AC61="Media",AE61="Leve"),AND(AC61="Media",AE61="Menor"),AND(AC61="Media",AE61="Moderado"),AND(AC61="Alta",AE61="Leve"),AND(AC61="Alta",AE61="Menor")),"Moderado",IF(OR(AND(AC61="Muy Baja",AE61="Mayor"),AND(AC61="Baja",AE61="Mayor"),AND(AC61="Media",AE61="Mayor"),AND(AC61="Alta",AE61="Moderado"),AND(AC61="Alta",AE61="Mayor"),AND(AC61="Muy Alta",AE61="Leve"),AND(AC61="Muy Alta",AE61="Menor"),AND(AC61="Muy Alta",AE61="Moderado"),AND(AC61="Muy Alta",AE61="Mayor")),"Alto",IF(OR(AND(AC61="Muy Baja",AE61="Catastrófico"),AND(AC61="Baja",AE61="Catastrófico"),AND(AC61="Media",AE61="Catastrófico"),AND(AC61="Alta",AE61="Catastrófico"),AND(AC61="Muy Alta",AE61="Catastrófico")),"Extremo","")))),"")</f>
        <v/>
      </c>
      <c r="AH61" s="53"/>
      <c r="AI61" s="54"/>
      <c r="AJ61" s="44"/>
      <c r="AK61" s="55"/>
      <c r="AL61" s="55"/>
      <c r="AM61" s="54"/>
      <c r="AN61" s="44"/>
      <c r="AO61" s="44"/>
      <c r="AP61" s="44"/>
      <c r="AQ61" s="44"/>
      <c r="AR61" s="44"/>
      <c r="AS61" s="44"/>
      <c r="AT61" s="44"/>
      <c r="AU61" s="44"/>
      <c r="AV61" s="44"/>
      <c r="AW61" s="7"/>
      <c r="AX61" s="7"/>
      <c r="AY61" s="7"/>
      <c r="AZ61" s="7"/>
      <c r="BA61" s="7"/>
      <c r="BB61" s="7"/>
      <c r="BC61" s="7"/>
      <c r="BD61" s="7"/>
      <c r="BE61" s="7"/>
      <c r="BF61" s="7"/>
      <c r="BG61" s="7"/>
      <c r="BH61" s="7"/>
      <c r="BI61" s="7"/>
      <c r="BJ61" s="7"/>
      <c r="BK61" s="7"/>
      <c r="BL61" s="7"/>
      <c r="BM61" s="7"/>
      <c r="BN61" s="7"/>
      <c r="BO61" s="7"/>
      <c r="BP61" s="7"/>
      <c r="BQ61" s="7"/>
      <c r="BR61" s="7"/>
      <c r="BS61" s="7"/>
      <c r="BT61" s="7"/>
    </row>
    <row r="62" spans="5:72" ht="151.5" customHeight="1" x14ac:dyDescent="0.3">
      <c r="E62" s="227"/>
      <c r="F62" s="328"/>
      <c r="G62" s="328"/>
      <c r="H62" s="328"/>
      <c r="I62" s="331"/>
      <c r="J62" s="328"/>
      <c r="K62" s="306"/>
      <c r="L62" s="295"/>
      <c r="M62" s="298"/>
      <c r="N62" s="309"/>
      <c r="O62" s="298">
        <f ca="1">IF(NOT(ISERROR(MATCH(N62,_xlfn.ANCHORARRAY(I73),0))),M75&amp;"Por favor no seleccionar los criterios de impacto",N62)</f>
        <v>0</v>
      </c>
      <c r="P62" s="295"/>
      <c r="Q62" s="298"/>
      <c r="R62" s="301"/>
      <c r="S62" s="56">
        <v>5</v>
      </c>
      <c r="T62" s="45"/>
      <c r="U62" s="47" t="str">
        <f t="shared" si="75"/>
        <v/>
      </c>
      <c r="V62" s="48"/>
      <c r="W62" s="48"/>
      <c r="X62" s="49" t="str">
        <f t="shared" si="72"/>
        <v/>
      </c>
      <c r="Y62" s="48"/>
      <c r="Z62" s="48"/>
      <c r="AA62" s="48"/>
      <c r="AB62" s="23" t="str">
        <f t="shared" si="76"/>
        <v/>
      </c>
      <c r="AC62" s="50" t="str">
        <f t="shared" si="13"/>
        <v/>
      </c>
      <c r="AD62" s="51" t="str">
        <f t="shared" si="73"/>
        <v/>
      </c>
      <c r="AE62" s="50" t="str">
        <f t="shared" si="15"/>
        <v/>
      </c>
      <c r="AF62" s="51" t="str">
        <f t="shared" si="77"/>
        <v/>
      </c>
      <c r="AG62" s="52" t="str">
        <f t="shared" ref="AG62:AG63" si="78">IFERROR(IF(OR(AND(AC62="Muy Baja",AE62="Leve"),AND(AC62="Muy Baja",AE62="Menor"),AND(AC62="Baja",AE62="Leve")),"Bajo",IF(OR(AND(AC62="Muy baja",AE62="Moderado"),AND(AC62="Baja",AE62="Menor"),AND(AC62="Baja",AE62="Moderado"),AND(AC62="Media",AE62="Leve"),AND(AC62="Media",AE62="Menor"),AND(AC62="Media",AE62="Moderado"),AND(AC62="Alta",AE62="Leve"),AND(AC62="Alta",AE62="Menor")),"Moderado",IF(OR(AND(AC62="Muy Baja",AE62="Mayor"),AND(AC62="Baja",AE62="Mayor"),AND(AC62="Media",AE62="Mayor"),AND(AC62="Alta",AE62="Moderado"),AND(AC62="Alta",AE62="Mayor"),AND(AC62="Muy Alta",AE62="Leve"),AND(AC62="Muy Alta",AE62="Menor"),AND(AC62="Muy Alta",AE62="Moderado"),AND(AC62="Muy Alta",AE62="Mayor")),"Alto",IF(OR(AND(AC62="Muy Baja",AE62="Catastrófico"),AND(AC62="Baja",AE62="Catastrófico"),AND(AC62="Media",AE62="Catastrófico"),AND(AC62="Alta",AE62="Catastrófico"),AND(AC62="Muy Alta",AE62="Catastrófico")),"Extremo","")))),"")</f>
        <v/>
      </c>
      <c r="AH62" s="53"/>
      <c r="AI62" s="54"/>
      <c r="AJ62" s="44"/>
      <c r="AK62" s="55"/>
      <c r="AL62" s="55"/>
      <c r="AM62" s="54"/>
      <c r="AN62" s="44"/>
      <c r="AO62" s="44"/>
      <c r="AP62" s="44"/>
      <c r="AQ62" s="44"/>
      <c r="AR62" s="44"/>
      <c r="AS62" s="44"/>
      <c r="AT62" s="44"/>
      <c r="AU62" s="44"/>
      <c r="AV62" s="44"/>
      <c r="AW62" s="7"/>
      <c r="AX62" s="7"/>
      <c r="AY62" s="7"/>
      <c r="AZ62" s="7"/>
      <c r="BA62" s="7"/>
      <c r="BB62" s="7"/>
      <c r="BC62" s="7"/>
      <c r="BD62" s="7"/>
      <c r="BE62" s="7"/>
      <c r="BF62" s="7"/>
      <c r="BG62" s="7"/>
      <c r="BH62" s="7"/>
      <c r="BI62" s="7"/>
      <c r="BJ62" s="7"/>
      <c r="BK62" s="7"/>
      <c r="BL62" s="7"/>
      <c r="BM62" s="7"/>
      <c r="BN62" s="7"/>
      <c r="BO62" s="7"/>
      <c r="BP62" s="7"/>
      <c r="BQ62" s="7"/>
      <c r="BR62" s="7"/>
      <c r="BS62" s="7"/>
      <c r="BT62" s="7"/>
    </row>
    <row r="63" spans="5:72" ht="151.5" customHeight="1" x14ac:dyDescent="0.3">
      <c r="E63" s="228"/>
      <c r="F63" s="329"/>
      <c r="G63" s="329"/>
      <c r="H63" s="329"/>
      <c r="I63" s="332"/>
      <c r="J63" s="329"/>
      <c r="K63" s="307"/>
      <c r="L63" s="296"/>
      <c r="M63" s="299"/>
      <c r="N63" s="310"/>
      <c r="O63" s="299">
        <f ca="1">IF(NOT(ISERROR(MATCH(N63,_xlfn.ANCHORARRAY(I74),0))),M76&amp;"Por favor no seleccionar los criterios de impacto",N63)</f>
        <v>0</v>
      </c>
      <c r="P63" s="296"/>
      <c r="Q63" s="299"/>
      <c r="R63" s="302"/>
      <c r="S63" s="56">
        <v>6</v>
      </c>
      <c r="T63" s="45"/>
      <c r="U63" s="47" t="str">
        <f t="shared" si="75"/>
        <v/>
      </c>
      <c r="V63" s="48"/>
      <c r="W63" s="48"/>
      <c r="X63" s="49" t="str">
        <f t="shared" si="72"/>
        <v/>
      </c>
      <c r="Y63" s="48"/>
      <c r="Z63" s="48"/>
      <c r="AA63" s="48"/>
      <c r="AB63" s="23" t="str">
        <f t="shared" si="76"/>
        <v/>
      </c>
      <c r="AC63" s="50" t="str">
        <f t="shared" si="13"/>
        <v/>
      </c>
      <c r="AD63" s="51" t="str">
        <f t="shared" si="73"/>
        <v/>
      </c>
      <c r="AE63" s="50" t="str">
        <f t="shared" si="15"/>
        <v/>
      </c>
      <c r="AF63" s="51" t="str">
        <f t="shared" si="77"/>
        <v/>
      </c>
      <c r="AG63" s="52" t="str">
        <f t="shared" si="78"/>
        <v/>
      </c>
      <c r="AH63" s="53"/>
      <c r="AI63" s="54"/>
      <c r="AJ63" s="44"/>
      <c r="AK63" s="55"/>
      <c r="AL63" s="55"/>
      <c r="AM63" s="54"/>
      <c r="AN63" s="44"/>
      <c r="AO63" s="44"/>
      <c r="AP63" s="44"/>
      <c r="AQ63" s="44"/>
      <c r="AR63" s="44"/>
      <c r="AS63" s="44"/>
      <c r="AT63" s="44"/>
      <c r="AU63" s="44"/>
      <c r="AV63" s="44"/>
      <c r="AW63" s="7"/>
      <c r="AX63" s="7"/>
      <c r="AY63" s="7"/>
      <c r="AZ63" s="7"/>
      <c r="BA63" s="7"/>
      <c r="BB63" s="7"/>
      <c r="BC63" s="7"/>
      <c r="BD63" s="7"/>
      <c r="BE63" s="7"/>
      <c r="BF63" s="7"/>
      <c r="BG63" s="7"/>
      <c r="BH63" s="7"/>
      <c r="BI63" s="7"/>
      <c r="BJ63" s="7"/>
      <c r="BK63" s="7"/>
      <c r="BL63" s="7"/>
      <c r="BM63" s="7"/>
      <c r="BN63" s="7"/>
      <c r="BO63" s="7"/>
      <c r="BP63" s="7"/>
      <c r="BQ63" s="7"/>
      <c r="BR63" s="7"/>
      <c r="BS63" s="7"/>
      <c r="BT63" s="7"/>
    </row>
    <row r="64" spans="5:72" ht="151.5" customHeight="1" x14ac:dyDescent="0.3">
      <c r="E64" s="226">
        <v>10</v>
      </c>
      <c r="F64" s="327"/>
      <c r="G64" s="327"/>
      <c r="H64" s="327"/>
      <c r="I64" s="330"/>
      <c r="J64" s="327"/>
      <c r="K64" s="305"/>
      <c r="L64" s="294" t="str">
        <f>IF(K64&lt;=0,"",IF(K64&lt;=2,"Muy Baja",IF(K64&lt;=24,"Baja",IF(K64&lt;=500,"Media",IF(K64&lt;=5000,"Alta","Muy Alta")))))</f>
        <v/>
      </c>
      <c r="M64" s="297" t="str">
        <f>IF(L64="","",IF(L64="Muy Baja",0.2,IF(L64="Baja",0.4,IF(L64="Media",0.6,IF(L64="Alta",0.8,IF(L64="Muy Alta",1,))))))</f>
        <v/>
      </c>
      <c r="N64" s="308"/>
      <c r="O64" s="144">
        <f ca="1">IF(NOT(ISERROR(MATCH(N64,'Tabla Impacto'!$B$221:$B$223,0))),'Tabla Impacto'!$F$223&amp;"Por favor no seleccionar los criterios de impacto(Afectación Económica o presupuestal y Pérdida Reputacional)",N64)</f>
        <v>0</v>
      </c>
      <c r="P64" s="294" t="str">
        <f ca="1">IF(OR(O64='Tabla Impacto'!$C$11,O64='Tabla Impacto'!$D$11),"Leve",IF(OR(O64='Tabla Impacto'!$C$12,O64='Tabla Impacto'!$D$12),"Menor",IF(OR(O64='Tabla Impacto'!$C$13,O64='Tabla Impacto'!$D$13),"Moderado",IF(OR(O64='Tabla Impacto'!$C$14,O64='Tabla Impacto'!$D$14),"Mayor",IF(OR(O64='Tabla Impacto'!$C$15,O64='Tabla Impacto'!$D$15),"Catastrófico","")))))</f>
        <v/>
      </c>
      <c r="Q64" s="297" t="str">
        <f ca="1">IF(P64="","",IF(P64="Leve",0.2,IF(P64="Menor",0.4,IF(P64="Moderado",0.6,IF(P64="Mayor",0.8,IF(P64="Catastrófico",1,))))))</f>
        <v/>
      </c>
      <c r="R64" s="300" t="str">
        <f ca="1">IF(OR(AND(L64="Muy Baja",P64="Leve"),AND(L64="Muy Baja",P64="Menor"),AND(L64="Baja",P64="Leve")),"Bajo",IF(OR(AND(L64="Muy baja",P64="Moderado"),AND(L64="Baja",P64="Menor"),AND(L64="Baja",P64="Moderado"),AND(L64="Media",P64="Leve"),AND(L64="Media",P64="Menor"),AND(L64="Media",P64="Moderado"),AND(L64="Alta",P64="Leve"),AND(L64="Alta",P64="Menor")),"Moderado",IF(OR(AND(L64="Muy Baja",P64="Mayor"),AND(L64="Baja",P64="Mayor"),AND(L64="Media",P64="Mayor"),AND(L64="Alta",P64="Moderado"),AND(L64="Alta",P64="Mayor"),AND(L64="Muy Alta",P64="Leve"),AND(L64="Muy Alta",P64="Menor"),AND(L64="Muy Alta",P64="Moderado"),AND(L64="Muy Alta",P64="Mayor")),"Alto",IF(OR(AND(L64="Muy Baja",P64="Catastrófico"),AND(L64="Baja",P64="Catastrófico"),AND(L64="Media",P64="Catastrófico"),AND(L64="Alta",P64="Catastrófico"),AND(L64="Muy Alta",P64="Catastrófico")),"Extremo",""))))</f>
        <v/>
      </c>
      <c r="S64" s="56">
        <v>1</v>
      </c>
      <c r="T64" s="45"/>
      <c r="U64" s="47" t="str">
        <f>IF(OR(V64="Preventivo",V64="Detectivo"),"Probabilidad",IF(V64="Correctivo","Impacto",""))</f>
        <v/>
      </c>
      <c r="V64" s="48"/>
      <c r="W64" s="48"/>
      <c r="X64" s="49" t="str">
        <f>IF(AND(V64="Preventivo",W64="Automático"),"50%",IF(AND(V64="Preventivo",W64="Manual"),"40%",IF(AND(V64="Detectivo",W64="Automático"),"40%",IF(AND(V64="Detectivo",W64="Manual"),"30%",IF(AND(V64="Correctivo",W64="Automático"),"35%",IF(AND(V64="Correctivo",W64="Manual"),"25%",""))))))</f>
        <v/>
      </c>
      <c r="Y64" s="48"/>
      <c r="Z64" s="48"/>
      <c r="AA64" s="48"/>
      <c r="AB64" s="23" t="str">
        <f>IFERROR(IF(U64="Probabilidad",(M64-(+M64*X64)),IF(U64="Impacto",M64,"")),"")</f>
        <v/>
      </c>
      <c r="AC64" s="50" t="str">
        <f>IFERROR(IF(AB64="","",IF(AB64&lt;=0.2,"Muy Baja",IF(AB64&lt;=0.4,"Baja",IF(AB64&lt;=0.6,"Media",IF(AB64&lt;=0.8,"Alta","Muy Alta"))))),"")</f>
        <v/>
      </c>
      <c r="AD64" s="51" t="str">
        <f>+AB64</f>
        <v/>
      </c>
      <c r="AE64" s="50" t="str">
        <f>IFERROR(IF(AF64="","",IF(AF64&lt;=0.2,"Leve",IF(AF64&lt;=0.4,"Menor",IF(AF64&lt;=0.6,"Moderado",IF(AF64&lt;=0.8,"Mayor","Catastrófico"))))),"")</f>
        <v/>
      </c>
      <c r="AF64" s="51" t="str">
        <f>IFERROR(IF(U64="Impacto",(Q64-(+Q64*X64)),IF(U64="Probabilidad",Q64,"")),"")</f>
        <v/>
      </c>
      <c r="AG64" s="52" t="str">
        <f>IFERROR(IF(OR(AND(AC64="Muy Baja",AE64="Leve"),AND(AC64="Muy Baja",AE64="Menor"),AND(AC64="Baja",AE64="Leve")),"Bajo",IF(OR(AND(AC64="Muy baja",AE64="Moderado"),AND(AC64="Baja",AE64="Menor"),AND(AC64="Baja",AE64="Moderado"),AND(AC64="Media",AE64="Leve"),AND(AC64="Media",AE64="Menor"),AND(AC64="Media",AE64="Moderado"),AND(AC64="Alta",AE64="Leve"),AND(AC64="Alta",AE64="Menor")),"Moderado",IF(OR(AND(AC64="Muy Baja",AE64="Mayor"),AND(AC64="Baja",AE64="Mayor"),AND(AC64="Media",AE64="Mayor"),AND(AC64="Alta",AE64="Moderado"),AND(AC64="Alta",AE64="Mayor"),AND(AC64="Muy Alta",AE64="Leve"),AND(AC64="Muy Alta",AE64="Menor"),AND(AC64="Muy Alta",AE64="Moderado"),AND(AC64="Muy Alta",AE64="Mayor")),"Alto",IF(OR(AND(AC64="Muy Baja",AE64="Catastrófico"),AND(AC64="Baja",AE64="Catastrófico"),AND(AC64="Media",AE64="Catastrófico"),AND(AC64="Alta",AE64="Catastrófico"),AND(AC64="Muy Alta",AE64="Catastrófico")),"Extremo","")))),"")</f>
        <v/>
      </c>
      <c r="AH64" s="53"/>
      <c r="AI64" s="54"/>
      <c r="AJ64" s="44"/>
      <c r="AK64" s="55"/>
      <c r="AL64" s="55"/>
      <c r="AM64" s="54"/>
      <c r="AN64" s="44"/>
      <c r="AO64" s="44"/>
      <c r="AP64" s="44"/>
      <c r="AQ64" s="44"/>
      <c r="AR64" s="44"/>
      <c r="AS64" s="44"/>
      <c r="AT64" s="44"/>
      <c r="AU64" s="44"/>
      <c r="AV64" s="44"/>
      <c r="AW64" s="7"/>
      <c r="AX64" s="7"/>
      <c r="AY64" s="7"/>
      <c r="AZ64" s="7"/>
      <c r="BA64" s="7"/>
      <c r="BB64" s="7"/>
      <c r="BC64" s="7"/>
      <c r="BD64" s="7"/>
      <c r="BE64" s="7"/>
      <c r="BF64" s="7"/>
      <c r="BG64" s="7"/>
      <c r="BH64" s="7"/>
      <c r="BI64" s="7"/>
      <c r="BJ64" s="7"/>
      <c r="BK64" s="7"/>
      <c r="BL64" s="7"/>
      <c r="BM64" s="7"/>
      <c r="BN64" s="7"/>
      <c r="BO64" s="7"/>
      <c r="BP64" s="7"/>
      <c r="BQ64" s="7"/>
      <c r="BR64" s="7"/>
      <c r="BS64" s="7"/>
      <c r="BT64" s="7"/>
    </row>
    <row r="65" spans="5:48" ht="151.5" customHeight="1" x14ac:dyDescent="0.3">
      <c r="E65" s="227"/>
      <c r="F65" s="328"/>
      <c r="G65" s="328"/>
      <c r="H65" s="328"/>
      <c r="I65" s="331"/>
      <c r="J65" s="328"/>
      <c r="K65" s="306"/>
      <c r="L65" s="295"/>
      <c r="M65" s="298"/>
      <c r="N65" s="309"/>
      <c r="O65" s="145">
        <f ca="1">IF(NOT(ISERROR(MATCH(N65,_xlfn.ANCHORARRAY(I76),0))),M78&amp;"Por favor no seleccionar los criterios de impacto",N65)</f>
        <v>0</v>
      </c>
      <c r="P65" s="295"/>
      <c r="Q65" s="298"/>
      <c r="R65" s="301"/>
      <c r="S65" s="56">
        <v>2</v>
      </c>
      <c r="T65" s="45"/>
      <c r="U65" s="47" t="str">
        <f>IF(OR(V65="Preventivo",V65="Detectivo"),"Probabilidad",IF(V65="Correctivo","Impacto",""))</f>
        <v/>
      </c>
      <c r="V65" s="48"/>
      <c r="W65" s="48"/>
      <c r="X65" s="49" t="str">
        <f t="shared" ref="X65:X69" si="79">IF(AND(V65="Preventivo",W65="Automático"),"50%",IF(AND(V65="Preventivo",W65="Manual"),"40%",IF(AND(V65="Detectivo",W65="Automático"),"40%",IF(AND(V65="Detectivo",W65="Manual"),"30%",IF(AND(V65="Correctivo",W65="Automático"),"35%",IF(AND(V65="Correctivo",W65="Manual"),"25%",""))))))</f>
        <v/>
      </c>
      <c r="Y65" s="48"/>
      <c r="Z65" s="48"/>
      <c r="AA65" s="48"/>
      <c r="AB65" s="23" t="str">
        <f>IFERROR(IF(AND(U64="Probabilidad",U65="Probabilidad"),(AD64-(+AD64*X65)),IF(U65="Probabilidad",(M64-(+M64*X65)),IF(U65="Impacto",AD64,""))),"")</f>
        <v/>
      </c>
      <c r="AC65" s="50" t="str">
        <f t="shared" si="13"/>
        <v/>
      </c>
      <c r="AD65" s="51" t="str">
        <f t="shared" ref="AD65:AD69" si="80">+AB65</f>
        <v/>
      </c>
      <c r="AE65" s="50" t="str">
        <f t="shared" si="15"/>
        <v/>
      </c>
      <c r="AF65" s="51" t="str">
        <f>IFERROR(IF(AND(U64="Impacto",U65="Impacto"),(AF58-(+AF58*X65)),IF(U65="Impacto",($Q$64-(+$Q$64*X65)),IF(U65="Probabilidad",AF58,""))),"")</f>
        <v/>
      </c>
      <c r="AG65" s="52" t="str">
        <f t="shared" ref="AG65:AG66" si="81">IFERROR(IF(OR(AND(AC65="Muy Baja",AE65="Leve"),AND(AC65="Muy Baja",AE65="Menor"),AND(AC65="Baja",AE65="Leve")),"Bajo",IF(OR(AND(AC65="Muy baja",AE65="Moderado"),AND(AC65="Baja",AE65="Menor"),AND(AC65="Baja",AE65="Moderado"),AND(AC65="Media",AE65="Leve"),AND(AC65="Media",AE65="Menor"),AND(AC65="Media",AE65="Moderado"),AND(AC65="Alta",AE65="Leve"),AND(AC65="Alta",AE65="Menor")),"Moderado",IF(OR(AND(AC65="Muy Baja",AE65="Mayor"),AND(AC65="Baja",AE65="Mayor"),AND(AC65="Media",AE65="Mayor"),AND(AC65="Alta",AE65="Moderado"),AND(AC65="Alta",AE65="Mayor"),AND(AC65="Muy Alta",AE65="Leve"),AND(AC65="Muy Alta",AE65="Menor"),AND(AC65="Muy Alta",AE65="Moderado"),AND(AC65="Muy Alta",AE65="Mayor")),"Alto",IF(OR(AND(AC65="Muy Baja",AE65="Catastrófico"),AND(AC65="Baja",AE65="Catastrófico"),AND(AC65="Media",AE65="Catastrófico"),AND(AC65="Alta",AE65="Catastrófico"),AND(AC65="Muy Alta",AE65="Catastrófico")),"Extremo","")))),"")</f>
        <v/>
      </c>
      <c r="AH65" s="53"/>
      <c r="AI65" s="54"/>
      <c r="AJ65" s="44"/>
      <c r="AK65" s="55"/>
      <c r="AL65" s="55"/>
      <c r="AM65" s="54"/>
      <c r="AN65" s="44"/>
      <c r="AO65" s="44"/>
      <c r="AP65" s="44"/>
      <c r="AQ65" s="44"/>
      <c r="AR65" s="44"/>
      <c r="AS65" s="44"/>
      <c r="AT65" s="44"/>
      <c r="AU65" s="44"/>
      <c r="AV65" s="44"/>
    </row>
    <row r="66" spans="5:48" ht="151.5" customHeight="1" x14ac:dyDescent="0.3">
      <c r="E66" s="227"/>
      <c r="F66" s="328"/>
      <c r="G66" s="328"/>
      <c r="H66" s="328"/>
      <c r="I66" s="331"/>
      <c r="J66" s="328"/>
      <c r="K66" s="306"/>
      <c r="L66" s="295"/>
      <c r="M66" s="298"/>
      <c r="N66" s="309"/>
      <c r="O66" s="145">
        <f ca="1">IF(NOT(ISERROR(MATCH(N66,_xlfn.ANCHORARRAY(I77),0))),M79&amp;"Por favor no seleccionar los criterios de impacto",N66)</f>
        <v>0</v>
      </c>
      <c r="P66" s="295"/>
      <c r="Q66" s="298"/>
      <c r="R66" s="301"/>
      <c r="S66" s="56">
        <v>3</v>
      </c>
      <c r="T66" s="46"/>
      <c r="U66" s="47" t="str">
        <f>IF(OR(V66="Preventivo",V66="Detectivo"),"Probabilidad",IF(V66="Correctivo","Impacto",""))</f>
        <v/>
      </c>
      <c r="V66" s="48"/>
      <c r="W66" s="48"/>
      <c r="X66" s="49" t="str">
        <f t="shared" si="79"/>
        <v/>
      </c>
      <c r="Y66" s="48"/>
      <c r="Z66" s="48"/>
      <c r="AA66" s="48"/>
      <c r="AB66" s="23" t="str">
        <f>IFERROR(IF(AND(U65="Probabilidad",U66="Probabilidad"),(AD65-(+AD65*X66)),IF(AND(U65="Impacto",U66="Probabilidad"),(AD64-(+AD64*X66)),IF(U66="Impacto",AD65,""))),"")</f>
        <v/>
      </c>
      <c r="AC66" s="50" t="str">
        <f t="shared" si="13"/>
        <v/>
      </c>
      <c r="AD66" s="51" t="str">
        <f t="shared" si="80"/>
        <v/>
      </c>
      <c r="AE66" s="50" t="str">
        <f t="shared" si="15"/>
        <v/>
      </c>
      <c r="AF66" s="51" t="str">
        <f>IFERROR(IF(AND(U65="Impacto",U66="Impacto"),(AF65-(+AF65*X66)),IF(AND(U65="Probabilidad",U66="Impacto"),(AF64-(+AF64*X66)),IF(U66="Probabilidad",AF65,""))),"")</f>
        <v/>
      </c>
      <c r="AG66" s="52" t="str">
        <f t="shared" si="81"/>
        <v/>
      </c>
      <c r="AH66" s="53"/>
      <c r="AI66" s="54"/>
      <c r="AJ66" s="44"/>
      <c r="AK66" s="55"/>
      <c r="AL66" s="55"/>
      <c r="AM66" s="54"/>
      <c r="AN66" s="44"/>
      <c r="AO66" s="44"/>
      <c r="AP66" s="44"/>
      <c r="AQ66" s="44"/>
      <c r="AR66" s="44"/>
      <c r="AS66" s="44"/>
      <c r="AT66" s="44"/>
      <c r="AU66" s="44"/>
      <c r="AV66" s="44"/>
    </row>
    <row r="67" spans="5:48" ht="151.5" customHeight="1" x14ac:dyDescent="0.3">
      <c r="E67" s="227"/>
      <c r="F67" s="328"/>
      <c r="G67" s="328"/>
      <c r="H67" s="328"/>
      <c r="I67" s="331"/>
      <c r="J67" s="328"/>
      <c r="K67" s="306"/>
      <c r="L67" s="295"/>
      <c r="M67" s="298"/>
      <c r="N67" s="309"/>
      <c r="O67" s="145">
        <f ca="1">IF(NOT(ISERROR(MATCH(N67,_xlfn.ANCHORARRAY(I78),0))),M80&amp;"Por favor no seleccionar los criterios de impacto",N67)</f>
        <v>0</v>
      </c>
      <c r="P67" s="295"/>
      <c r="Q67" s="298"/>
      <c r="R67" s="301"/>
      <c r="S67" s="56">
        <v>4</v>
      </c>
      <c r="T67" s="45"/>
      <c r="U67" s="47" t="str">
        <f t="shared" ref="U67:U69" si="82">IF(OR(V67="Preventivo",V67="Detectivo"),"Probabilidad",IF(V67="Correctivo","Impacto",""))</f>
        <v/>
      </c>
      <c r="V67" s="48"/>
      <c r="W67" s="48"/>
      <c r="X67" s="49" t="str">
        <f t="shared" si="79"/>
        <v/>
      </c>
      <c r="Y67" s="48"/>
      <c r="Z67" s="48"/>
      <c r="AA67" s="48"/>
      <c r="AB67" s="23" t="str">
        <f t="shared" ref="AB67:AB69" si="83">IFERROR(IF(AND(U66="Probabilidad",U67="Probabilidad"),(AD66-(+AD66*X67)),IF(AND(U66="Impacto",U67="Probabilidad"),(AD65-(+AD65*X67)),IF(U67="Impacto",AD66,""))),"")</f>
        <v/>
      </c>
      <c r="AC67" s="50" t="str">
        <f t="shared" si="13"/>
        <v/>
      </c>
      <c r="AD67" s="51" t="str">
        <f t="shared" si="80"/>
        <v/>
      </c>
      <c r="AE67" s="50" t="str">
        <f t="shared" si="15"/>
        <v/>
      </c>
      <c r="AF67" s="51" t="str">
        <f t="shared" ref="AF67:AF69" si="84">IFERROR(IF(AND(U66="Impacto",U67="Impacto"),(AF66-(+AF66*X67)),IF(AND(U66="Probabilidad",U67="Impacto"),(AF65-(+AF65*X67)),IF(U67="Probabilidad",AF66,""))),"")</f>
        <v/>
      </c>
      <c r="AG67" s="52" t="str">
        <f>IFERROR(IF(OR(AND(AC67="Muy Baja",AE67="Leve"),AND(AC67="Muy Baja",AE67="Menor"),AND(AC67="Baja",AE67="Leve")),"Bajo",IF(OR(AND(AC67="Muy baja",AE67="Moderado"),AND(AC67="Baja",AE67="Menor"),AND(AC67="Baja",AE67="Moderado"),AND(AC67="Media",AE67="Leve"),AND(AC67="Media",AE67="Menor"),AND(AC67="Media",AE67="Moderado"),AND(AC67="Alta",AE67="Leve"),AND(AC67="Alta",AE67="Menor")),"Moderado",IF(OR(AND(AC67="Muy Baja",AE67="Mayor"),AND(AC67="Baja",AE67="Mayor"),AND(AC67="Media",AE67="Mayor"),AND(AC67="Alta",AE67="Moderado"),AND(AC67="Alta",AE67="Mayor"),AND(AC67="Muy Alta",AE67="Leve"),AND(AC67="Muy Alta",AE67="Menor"),AND(AC67="Muy Alta",AE67="Moderado"),AND(AC67="Muy Alta",AE67="Mayor")),"Alto",IF(OR(AND(AC67="Muy Baja",AE67="Catastrófico"),AND(AC67="Baja",AE67="Catastrófico"),AND(AC67="Media",AE67="Catastrófico"),AND(AC67="Alta",AE67="Catastrófico"),AND(AC67="Muy Alta",AE67="Catastrófico")),"Extremo","")))),"")</f>
        <v/>
      </c>
      <c r="AH67" s="53"/>
      <c r="AI67" s="54"/>
      <c r="AJ67" s="44"/>
      <c r="AK67" s="55"/>
      <c r="AL67" s="55"/>
      <c r="AM67" s="54"/>
      <c r="AN67" s="44"/>
      <c r="AO67" s="44"/>
      <c r="AP67" s="44"/>
      <c r="AQ67" s="44"/>
      <c r="AR67" s="44"/>
      <c r="AS67" s="44"/>
      <c r="AT67" s="44"/>
      <c r="AU67" s="44"/>
      <c r="AV67" s="44"/>
    </row>
    <row r="68" spans="5:48" ht="151.5" customHeight="1" x14ac:dyDescent="0.3">
      <c r="E68" s="227"/>
      <c r="F68" s="328"/>
      <c r="G68" s="328"/>
      <c r="H68" s="328"/>
      <c r="I68" s="331"/>
      <c r="J68" s="328"/>
      <c r="K68" s="306"/>
      <c r="L68" s="295"/>
      <c r="M68" s="298"/>
      <c r="N68" s="309"/>
      <c r="O68" s="145">
        <f ca="1">IF(NOT(ISERROR(MATCH(N68,_xlfn.ANCHORARRAY(I79),0))),M81&amp;"Por favor no seleccionar los criterios de impacto",N68)</f>
        <v>0</v>
      </c>
      <c r="P68" s="295"/>
      <c r="Q68" s="298"/>
      <c r="R68" s="301"/>
      <c r="S68" s="56">
        <v>5</v>
      </c>
      <c r="T68" s="45"/>
      <c r="U68" s="47" t="str">
        <f t="shared" si="82"/>
        <v/>
      </c>
      <c r="V68" s="48"/>
      <c r="W68" s="48"/>
      <c r="X68" s="49" t="str">
        <f t="shared" si="79"/>
        <v/>
      </c>
      <c r="Y68" s="48"/>
      <c r="Z68" s="48"/>
      <c r="AA68" s="48"/>
      <c r="AB68" s="23" t="str">
        <f t="shared" si="83"/>
        <v/>
      </c>
      <c r="AC68" s="50" t="str">
        <f t="shared" si="13"/>
        <v/>
      </c>
      <c r="AD68" s="51" t="str">
        <f t="shared" si="80"/>
        <v/>
      </c>
      <c r="AE68" s="50" t="str">
        <f t="shared" si="15"/>
        <v/>
      </c>
      <c r="AF68" s="51" t="str">
        <f t="shared" si="84"/>
        <v/>
      </c>
      <c r="AG68" s="52" t="str">
        <f t="shared" ref="AG68:AG69" si="85">IFERROR(IF(OR(AND(AC68="Muy Baja",AE68="Leve"),AND(AC68="Muy Baja",AE68="Menor"),AND(AC68="Baja",AE68="Leve")),"Bajo",IF(OR(AND(AC68="Muy baja",AE68="Moderado"),AND(AC68="Baja",AE68="Menor"),AND(AC68="Baja",AE68="Moderado"),AND(AC68="Media",AE68="Leve"),AND(AC68="Media",AE68="Menor"),AND(AC68="Media",AE68="Moderado"),AND(AC68="Alta",AE68="Leve"),AND(AC68="Alta",AE68="Menor")),"Moderado",IF(OR(AND(AC68="Muy Baja",AE68="Mayor"),AND(AC68="Baja",AE68="Mayor"),AND(AC68="Media",AE68="Mayor"),AND(AC68="Alta",AE68="Moderado"),AND(AC68="Alta",AE68="Mayor"),AND(AC68="Muy Alta",AE68="Leve"),AND(AC68="Muy Alta",AE68="Menor"),AND(AC68="Muy Alta",AE68="Moderado"),AND(AC68="Muy Alta",AE68="Mayor")),"Alto",IF(OR(AND(AC68="Muy Baja",AE68="Catastrófico"),AND(AC68="Baja",AE68="Catastrófico"),AND(AC68="Media",AE68="Catastrófico"),AND(AC68="Alta",AE68="Catastrófico"),AND(AC68="Muy Alta",AE68="Catastrófico")),"Extremo","")))),"")</f>
        <v/>
      </c>
      <c r="AH68" s="53"/>
      <c r="AI68" s="54"/>
      <c r="AJ68" s="44"/>
      <c r="AK68" s="55"/>
      <c r="AL68" s="55"/>
      <c r="AM68" s="54"/>
      <c r="AN68" s="44"/>
      <c r="AO68" s="44"/>
      <c r="AP68" s="44"/>
      <c r="AQ68" s="44"/>
      <c r="AR68" s="44"/>
      <c r="AS68" s="44"/>
      <c r="AT68" s="44"/>
      <c r="AU68" s="44"/>
      <c r="AV68" s="44"/>
    </row>
    <row r="69" spans="5:48" ht="151.5" customHeight="1" x14ac:dyDescent="0.3">
      <c r="E69" s="228"/>
      <c r="F69" s="329"/>
      <c r="G69" s="329"/>
      <c r="H69" s="329"/>
      <c r="I69" s="332"/>
      <c r="J69" s="329"/>
      <c r="K69" s="307"/>
      <c r="L69" s="296"/>
      <c r="M69" s="299"/>
      <c r="N69" s="310"/>
      <c r="O69" s="146">
        <f ca="1">IF(NOT(ISERROR(MATCH(N69,_xlfn.ANCHORARRAY(I80),0))),M82&amp;"Por favor no seleccionar los criterios de impacto",N69)</f>
        <v>0</v>
      </c>
      <c r="P69" s="296"/>
      <c r="Q69" s="299"/>
      <c r="R69" s="302"/>
      <c r="S69" s="56">
        <v>6</v>
      </c>
      <c r="T69" s="45"/>
      <c r="U69" s="47" t="str">
        <f t="shared" si="82"/>
        <v/>
      </c>
      <c r="V69" s="48"/>
      <c r="W69" s="48"/>
      <c r="X69" s="49" t="str">
        <f t="shared" si="79"/>
        <v/>
      </c>
      <c r="Y69" s="48"/>
      <c r="Z69" s="48"/>
      <c r="AA69" s="48"/>
      <c r="AB69" s="23" t="str">
        <f t="shared" si="83"/>
        <v/>
      </c>
      <c r="AC69" s="50" t="str">
        <f t="shared" si="13"/>
        <v/>
      </c>
      <c r="AD69" s="51" t="str">
        <f t="shared" si="80"/>
        <v/>
      </c>
      <c r="AE69" s="50" t="str">
        <f t="shared" si="15"/>
        <v/>
      </c>
      <c r="AF69" s="51" t="str">
        <f t="shared" si="84"/>
        <v/>
      </c>
      <c r="AG69" s="52" t="str">
        <f t="shared" si="85"/>
        <v/>
      </c>
      <c r="AH69" s="53"/>
      <c r="AI69" s="54"/>
      <c r="AJ69" s="44"/>
      <c r="AK69" s="55"/>
      <c r="AL69" s="55"/>
      <c r="AM69" s="54"/>
      <c r="AN69" s="44"/>
      <c r="AO69" s="44"/>
      <c r="AP69" s="44"/>
      <c r="AQ69" s="44"/>
      <c r="AR69" s="44"/>
      <c r="AS69" s="44"/>
      <c r="AT69" s="44"/>
      <c r="AU69" s="44"/>
      <c r="AV69" s="44"/>
    </row>
    <row r="70" spans="5:48" ht="49.5" customHeight="1" x14ac:dyDescent="0.3">
      <c r="E70" s="6"/>
      <c r="F70" s="335" t="s">
        <v>128</v>
      </c>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7"/>
    </row>
    <row r="72" spans="5:48" x14ac:dyDescent="0.3">
      <c r="E72" s="1"/>
      <c r="F72" s="24" t="s">
        <v>140</v>
      </c>
      <c r="G72" s="1"/>
      <c r="H72" s="1"/>
      <c r="J72" s="1"/>
    </row>
  </sheetData>
  <dataConsolidate/>
  <mergeCells count="229">
    <mergeCell ref="A4:AV4"/>
    <mergeCell ref="L6:R6"/>
    <mergeCell ref="S6:AA6"/>
    <mergeCell ref="AB6:AH6"/>
    <mergeCell ref="AI6:AN6"/>
    <mergeCell ref="F70:AN70"/>
    <mergeCell ref="Q58:Q63"/>
    <mergeCell ref="R58:R63"/>
    <mergeCell ref="F64:F69"/>
    <mergeCell ref="G64:G69"/>
    <mergeCell ref="H64:H69"/>
    <mergeCell ref="I64:I69"/>
    <mergeCell ref="J64:J69"/>
    <mergeCell ref="K64:K69"/>
    <mergeCell ref="L64:L69"/>
    <mergeCell ref="M64:M69"/>
    <mergeCell ref="N64:N69"/>
    <mergeCell ref="P64:P69"/>
    <mergeCell ref="Q64:Q69"/>
    <mergeCell ref="R64:R69"/>
    <mergeCell ref="N58:N63"/>
    <mergeCell ref="O58:O63"/>
    <mergeCell ref="P58:P63"/>
    <mergeCell ref="F58:F63"/>
    <mergeCell ref="G58:G63"/>
    <mergeCell ref="H58:H63"/>
    <mergeCell ref="I58:I63"/>
    <mergeCell ref="J58:J63"/>
    <mergeCell ref="K58:K63"/>
    <mergeCell ref="L58:L63"/>
    <mergeCell ref="M58:M63"/>
    <mergeCell ref="Q46:Q51"/>
    <mergeCell ref="R46:R51"/>
    <mergeCell ref="J52:J57"/>
    <mergeCell ref="K52:K57"/>
    <mergeCell ref="L52:L57"/>
    <mergeCell ref="M52:M57"/>
    <mergeCell ref="N52:N57"/>
    <mergeCell ref="J46:J51"/>
    <mergeCell ref="K46:K51"/>
    <mergeCell ref="L46:L51"/>
    <mergeCell ref="M46:M51"/>
    <mergeCell ref="O52:O57"/>
    <mergeCell ref="P52:P57"/>
    <mergeCell ref="Q52:Q57"/>
    <mergeCell ref="R52:R57"/>
    <mergeCell ref="K40:K45"/>
    <mergeCell ref="L40:L45"/>
    <mergeCell ref="M40:M45"/>
    <mergeCell ref="P34:P39"/>
    <mergeCell ref="E52:E57"/>
    <mergeCell ref="F52:F57"/>
    <mergeCell ref="G52:G57"/>
    <mergeCell ref="H52:H57"/>
    <mergeCell ref="I52:I57"/>
    <mergeCell ref="E46:E51"/>
    <mergeCell ref="F46:F51"/>
    <mergeCell ref="G46:G51"/>
    <mergeCell ref="H46:H51"/>
    <mergeCell ref="I46:I51"/>
    <mergeCell ref="Q34:Q39"/>
    <mergeCell ref="R34:R39"/>
    <mergeCell ref="Q40:Q45"/>
    <mergeCell ref="R40:R45"/>
    <mergeCell ref="N46:N51"/>
    <mergeCell ref="P46:P51"/>
    <mergeCell ref="E34:E39"/>
    <mergeCell ref="F34:F39"/>
    <mergeCell ref="G34:G39"/>
    <mergeCell ref="E40:E45"/>
    <mergeCell ref="F40:F45"/>
    <mergeCell ref="G40:G45"/>
    <mergeCell ref="H40:H45"/>
    <mergeCell ref="I40:I45"/>
    <mergeCell ref="J40:J45"/>
    <mergeCell ref="H34:H39"/>
    <mergeCell ref="I34:I39"/>
    <mergeCell ref="N40:N45"/>
    <mergeCell ref="P40:P45"/>
    <mergeCell ref="J34:J39"/>
    <mergeCell ref="K34:K39"/>
    <mergeCell ref="L34:L39"/>
    <mergeCell ref="M34:M39"/>
    <mergeCell ref="N34:N39"/>
    <mergeCell ref="K22:K27"/>
    <mergeCell ref="L22:L27"/>
    <mergeCell ref="M22:M27"/>
    <mergeCell ref="Q22:Q27"/>
    <mergeCell ref="R22:R27"/>
    <mergeCell ref="E28:E33"/>
    <mergeCell ref="F28:F33"/>
    <mergeCell ref="G28:G33"/>
    <mergeCell ref="H28:H33"/>
    <mergeCell ref="I28:I33"/>
    <mergeCell ref="J28:J33"/>
    <mergeCell ref="K28:K33"/>
    <mergeCell ref="L28:L33"/>
    <mergeCell ref="M28:M33"/>
    <mergeCell ref="N28:N33"/>
    <mergeCell ref="O28:O33"/>
    <mergeCell ref="P28:P33"/>
    <mergeCell ref="Q28:Q33"/>
    <mergeCell ref="R28:R33"/>
    <mergeCell ref="N22:N27"/>
    <mergeCell ref="P22:P27"/>
    <mergeCell ref="E16:E21"/>
    <mergeCell ref="F16:F21"/>
    <mergeCell ref="G16:G21"/>
    <mergeCell ref="E22:E27"/>
    <mergeCell ref="F22:F27"/>
    <mergeCell ref="G22:G27"/>
    <mergeCell ref="H22:H27"/>
    <mergeCell ref="I22:I27"/>
    <mergeCell ref="J22:J27"/>
    <mergeCell ref="H16:H21"/>
    <mergeCell ref="I16:I21"/>
    <mergeCell ref="J16:J21"/>
    <mergeCell ref="AN7:AN8"/>
    <mergeCell ref="AM7:AM8"/>
    <mergeCell ref="AL7:AL8"/>
    <mergeCell ref="AK7:AK8"/>
    <mergeCell ref="AJ7:AJ8"/>
    <mergeCell ref="E7:E8"/>
    <mergeCell ref="J7:J8"/>
    <mergeCell ref="I7:I8"/>
    <mergeCell ref="H7:H8"/>
    <mergeCell ref="G7:G8"/>
    <mergeCell ref="AH7:AH8"/>
    <mergeCell ref="S7:S8"/>
    <mergeCell ref="AG7:AG8"/>
    <mergeCell ref="AF7:AF8"/>
    <mergeCell ref="AB7:AB8"/>
    <mergeCell ref="T7:T8"/>
    <mergeCell ref="F7:F8"/>
    <mergeCell ref="AI7:AI8"/>
    <mergeCell ref="K7:K8"/>
    <mergeCell ref="L7:L8"/>
    <mergeCell ref="M7:M8"/>
    <mergeCell ref="P7:P8"/>
    <mergeCell ref="Q7:Q8"/>
    <mergeCell ref="R7:R8"/>
    <mergeCell ref="K16:K21"/>
    <mergeCell ref="L16:L21"/>
    <mergeCell ref="M16:M21"/>
    <mergeCell ref="N16:N21"/>
    <mergeCell ref="L13:L14"/>
    <mergeCell ref="M13:M14"/>
    <mergeCell ref="N13:N14"/>
    <mergeCell ref="P13:P14"/>
    <mergeCell ref="Q13:Q14"/>
    <mergeCell ref="N7:N8"/>
    <mergeCell ref="O7:O8"/>
    <mergeCell ref="U7:U8"/>
    <mergeCell ref="V7:AA7"/>
    <mergeCell ref="P16:P21"/>
    <mergeCell ref="Q16:Q21"/>
    <mergeCell ref="R16:R21"/>
    <mergeCell ref="AE7:AE8"/>
    <mergeCell ref="AC7:AC8"/>
    <mergeCell ref="AD7:AD8"/>
    <mergeCell ref="R13:R14"/>
    <mergeCell ref="N9:N10"/>
    <mergeCell ref="P9:P10"/>
    <mergeCell ref="Q9:Q10"/>
    <mergeCell ref="H9:H10"/>
    <mergeCell ref="I9:I10"/>
    <mergeCell ref="AI13:AI14"/>
    <mergeCell ref="R9:R10"/>
    <mergeCell ref="AI9:AI10"/>
    <mergeCell ref="L11:L12"/>
    <mergeCell ref="M11:M12"/>
    <mergeCell ref="N11:N12"/>
    <mergeCell ref="P11:P12"/>
    <mergeCell ref="Q11:Q12"/>
    <mergeCell ref="R11:R12"/>
    <mergeCell ref="AI11:AI12"/>
    <mergeCell ref="J9:J10"/>
    <mergeCell ref="K9:K10"/>
    <mergeCell ref="L9:L10"/>
    <mergeCell ref="M9:M10"/>
    <mergeCell ref="O9:O10"/>
    <mergeCell ref="D9:D14"/>
    <mergeCell ref="A1:H3"/>
    <mergeCell ref="A6:K6"/>
    <mergeCell ref="A7:A8"/>
    <mergeCell ref="B7:B8"/>
    <mergeCell ref="C7:C8"/>
    <mergeCell ref="D7:D8"/>
    <mergeCell ref="I13:I14"/>
    <mergeCell ref="H13:H14"/>
    <mergeCell ref="G13:G14"/>
    <mergeCell ref="F13:F14"/>
    <mergeCell ref="E13:E14"/>
    <mergeCell ref="J13:J14"/>
    <mergeCell ref="K13:K14"/>
    <mergeCell ref="E11:E12"/>
    <mergeCell ref="F11:F12"/>
    <mergeCell ref="G11:G12"/>
    <mergeCell ref="H11:H12"/>
    <mergeCell ref="I11:I12"/>
    <mergeCell ref="J11:J12"/>
    <mergeCell ref="K11:K12"/>
    <mergeCell ref="E9:E10"/>
    <mergeCell ref="F9:F10"/>
    <mergeCell ref="G9:G10"/>
    <mergeCell ref="E58:E63"/>
    <mergeCell ref="E64:E69"/>
    <mergeCell ref="I1:AQ3"/>
    <mergeCell ref="AR1:AV1"/>
    <mergeCell ref="AR2:AV2"/>
    <mergeCell ref="AR3:AV3"/>
    <mergeCell ref="AO11:AO12"/>
    <mergeCell ref="AP11:AP12"/>
    <mergeCell ref="AQ11:AQ12"/>
    <mergeCell ref="AO13:AO14"/>
    <mergeCell ref="AP13:AP14"/>
    <mergeCell ref="AQ13:AQ14"/>
    <mergeCell ref="AO6:AQ6"/>
    <mergeCell ref="AO7:AQ7"/>
    <mergeCell ref="A5:AH5"/>
    <mergeCell ref="AI5:AN5"/>
    <mergeCell ref="AO5:AV5"/>
    <mergeCell ref="AO9:AO10"/>
    <mergeCell ref="AP9:AP10"/>
    <mergeCell ref="AQ9:AQ10"/>
    <mergeCell ref="AR6:AV7"/>
    <mergeCell ref="A9:A14"/>
    <mergeCell ref="B9:B14"/>
    <mergeCell ref="C9:C14"/>
  </mergeCells>
  <conditionalFormatting sqref="L16">
    <cfRule type="cellIs" dxfId="254" priority="357" operator="equal">
      <formula>"Muy Alta"</formula>
    </cfRule>
    <cfRule type="cellIs" dxfId="253" priority="358" operator="equal">
      <formula>"Alta"</formula>
    </cfRule>
    <cfRule type="cellIs" dxfId="252" priority="359" operator="equal">
      <formula>"Media"</formula>
    </cfRule>
    <cfRule type="cellIs" dxfId="251" priority="360" operator="equal">
      <formula>"Baja"</formula>
    </cfRule>
    <cfRule type="cellIs" dxfId="250" priority="361" operator="equal">
      <formula>"Muy Baja"</formula>
    </cfRule>
  </conditionalFormatting>
  <conditionalFormatting sqref="P16 P22 P28 P34 P40 P46 P52 P58 P64">
    <cfRule type="cellIs" dxfId="249" priority="352" operator="equal">
      <formula>"Catastrófico"</formula>
    </cfRule>
    <cfRule type="cellIs" dxfId="248" priority="353" operator="equal">
      <formula>"Mayor"</formula>
    </cfRule>
    <cfRule type="cellIs" dxfId="247" priority="354" operator="equal">
      <formula>"Moderado"</formula>
    </cfRule>
    <cfRule type="cellIs" dxfId="246" priority="355" operator="equal">
      <formula>"Menor"</formula>
    </cfRule>
    <cfRule type="cellIs" dxfId="245" priority="356" operator="equal">
      <formula>"Leve"</formula>
    </cfRule>
  </conditionalFormatting>
  <conditionalFormatting sqref="AC15">
    <cfRule type="cellIs" dxfId="244" priority="343" operator="equal">
      <formula>"Muy Alta"</formula>
    </cfRule>
    <cfRule type="cellIs" dxfId="243" priority="344" operator="equal">
      <formula>"Alta"</formula>
    </cfRule>
    <cfRule type="cellIs" dxfId="242" priority="345" operator="equal">
      <formula>"Media"</formula>
    </cfRule>
    <cfRule type="cellIs" dxfId="241" priority="346" operator="equal">
      <formula>"Baja"</formula>
    </cfRule>
    <cfRule type="cellIs" dxfId="240" priority="347" operator="equal">
      <formula>"Muy Baja"</formula>
    </cfRule>
  </conditionalFormatting>
  <conditionalFormatting sqref="AE15">
    <cfRule type="cellIs" dxfId="239" priority="338" operator="equal">
      <formula>"Catastrófico"</formula>
    </cfRule>
    <cfRule type="cellIs" dxfId="238" priority="339" operator="equal">
      <formula>"Mayor"</formula>
    </cfRule>
    <cfRule type="cellIs" dxfId="237" priority="340" operator="equal">
      <formula>"Moderado"</formula>
    </cfRule>
    <cfRule type="cellIs" dxfId="236" priority="341" operator="equal">
      <formula>"Menor"</formula>
    </cfRule>
    <cfRule type="cellIs" dxfId="235" priority="342" operator="equal">
      <formula>"Leve"</formula>
    </cfRule>
  </conditionalFormatting>
  <conditionalFormatting sqref="AG15">
    <cfRule type="cellIs" dxfId="234" priority="334" operator="equal">
      <formula>"Extremo"</formula>
    </cfRule>
    <cfRule type="cellIs" dxfId="233" priority="335" operator="equal">
      <formula>"Alto"</formula>
    </cfRule>
    <cfRule type="cellIs" dxfId="232" priority="336" operator="equal">
      <formula>"Moderado"</formula>
    </cfRule>
    <cfRule type="cellIs" dxfId="231" priority="337" operator="equal">
      <formula>"Bajo"</formula>
    </cfRule>
  </conditionalFormatting>
  <conditionalFormatting sqref="L58">
    <cfRule type="cellIs" dxfId="230" priority="91" operator="equal">
      <formula>"Muy Alta"</formula>
    </cfRule>
    <cfRule type="cellIs" dxfId="229" priority="92" operator="equal">
      <formula>"Alta"</formula>
    </cfRule>
    <cfRule type="cellIs" dxfId="228" priority="93" operator="equal">
      <formula>"Media"</formula>
    </cfRule>
    <cfRule type="cellIs" dxfId="227" priority="94" operator="equal">
      <formula>"Baja"</formula>
    </cfRule>
    <cfRule type="cellIs" dxfId="226" priority="95" operator="equal">
      <formula>"Muy Baja"</formula>
    </cfRule>
  </conditionalFormatting>
  <conditionalFormatting sqref="R16">
    <cfRule type="cellIs" dxfId="225" priority="278" operator="equal">
      <formula>"Extremo"</formula>
    </cfRule>
    <cfRule type="cellIs" dxfId="224" priority="279" operator="equal">
      <formula>"Alto"</formula>
    </cfRule>
    <cfRule type="cellIs" dxfId="223" priority="280" operator="equal">
      <formula>"Moderado"</formula>
    </cfRule>
    <cfRule type="cellIs" dxfId="222" priority="281" operator="equal">
      <formula>"Bajo"</formula>
    </cfRule>
  </conditionalFormatting>
  <conditionalFormatting sqref="AC16:AC21">
    <cfRule type="cellIs" dxfId="221" priority="273" operator="equal">
      <formula>"Muy Alta"</formula>
    </cfRule>
    <cfRule type="cellIs" dxfId="220" priority="274" operator="equal">
      <formula>"Alta"</formula>
    </cfRule>
    <cfRule type="cellIs" dxfId="219" priority="275" operator="equal">
      <formula>"Media"</formula>
    </cfRule>
    <cfRule type="cellIs" dxfId="218" priority="276" operator="equal">
      <formula>"Baja"</formula>
    </cfRule>
    <cfRule type="cellIs" dxfId="217" priority="277" operator="equal">
      <formula>"Muy Baja"</formula>
    </cfRule>
  </conditionalFormatting>
  <conditionalFormatting sqref="AE16:AE21">
    <cfRule type="cellIs" dxfId="216" priority="268" operator="equal">
      <formula>"Catastrófico"</formula>
    </cfRule>
    <cfRule type="cellIs" dxfId="215" priority="269" operator="equal">
      <formula>"Mayor"</formula>
    </cfRule>
    <cfRule type="cellIs" dxfId="214" priority="270" operator="equal">
      <formula>"Moderado"</formula>
    </cfRule>
    <cfRule type="cellIs" dxfId="213" priority="271" operator="equal">
      <formula>"Menor"</formula>
    </cfRule>
    <cfRule type="cellIs" dxfId="212" priority="272" operator="equal">
      <formula>"Leve"</formula>
    </cfRule>
  </conditionalFormatting>
  <conditionalFormatting sqref="AG16:AG21">
    <cfRule type="cellIs" dxfId="211" priority="264" operator="equal">
      <formula>"Extremo"</formula>
    </cfRule>
    <cfRule type="cellIs" dxfId="210" priority="265" operator="equal">
      <formula>"Alto"</formula>
    </cfRule>
    <cfRule type="cellIs" dxfId="209" priority="266" operator="equal">
      <formula>"Moderado"</formula>
    </cfRule>
    <cfRule type="cellIs" dxfId="208" priority="267" operator="equal">
      <formula>"Bajo"</formula>
    </cfRule>
  </conditionalFormatting>
  <conditionalFormatting sqref="L22">
    <cfRule type="cellIs" dxfId="207" priority="259" operator="equal">
      <formula>"Muy Alta"</formula>
    </cfRule>
    <cfRule type="cellIs" dxfId="206" priority="260" operator="equal">
      <formula>"Alta"</formula>
    </cfRule>
    <cfRule type="cellIs" dxfId="205" priority="261" operator="equal">
      <formula>"Media"</formula>
    </cfRule>
    <cfRule type="cellIs" dxfId="204" priority="262" operator="equal">
      <formula>"Baja"</formula>
    </cfRule>
    <cfRule type="cellIs" dxfId="203" priority="263" operator="equal">
      <formula>"Muy Baja"</formula>
    </cfRule>
  </conditionalFormatting>
  <conditionalFormatting sqref="R22">
    <cfRule type="cellIs" dxfId="202" priority="250" operator="equal">
      <formula>"Extremo"</formula>
    </cfRule>
    <cfRule type="cellIs" dxfId="201" priority="251" operator="equal">
      <formula>"Alto"</formula>
    </cfRule>
    <cfRule type="cellIs" dxfId="200" priority="252" operator="equal">
      <formula>"Moderado"</formula>
    </cfRule>
    <cfRule type="cellIs" dxfId="199" priority="253" operator="equal">
      <formula>"Bajo"</formula>
    </cfRule>
  </conditionalFormatting>
  <conditionalFormatting sqref="AC22:AC27">
    <cfRule type="cellIs" dxfId="198" priority="245" operator="equal">
      <formula>"Muy Alta"</formula>
    </cfRule>
    <cfRule type="cellIs" dxfId="197" priority="246" operator="equal">
      <formula>"Alta"</formula>
    </cfRule>
    <cfRule type="cellIs" dxfId="196" priority="247" operator="equal">
      <formula>"Media"</formula>
    </cfRule>
    <cfRule type="cellIs" dxfId="195" priority="248" operator="equal">
      <formula>"Baja"</formula>
    </cfRule>
    <cfRule type="cellIs" dxfId="194" priority="249" operator="equal">
      <formula>"Muy Baja"</formula>
    </cfRule>
  </conditionalFormatting>
  <conditionalFormatting sqref="AE22:AE27">
    <cfRule type="cellIs" dxfId="193" priority="240" operator="equal">
      <formula>"Catastrófico"</formula>
    </cfRule>
    <cfRule type="cellIs" dxfId="192" priority="241" operator="equal">
      <formula>"Mayor"</formula>
    </cfRule>
    <cfRule type="cellIs" dxfId="191" priority="242" operator="equal">
      <formula>"Moderado"</formula>
    </cfRule>
    <cfRule type="cellIs" dxfId="190" priority="243" operator="equal">
      <formula>"Menor"</formula>
    </cfRule>
    <cfRule type="cellIs" dxfId="189" priority="244" operator="equal">
      <formula>"Leve"</formula>
    </cfRule>
  </conditionalFormatting>
  <conditionalFormatting sqref="AG22:AG27">
    <cfRule type="cellIs" dxfId="188" priority="236" operator="equal">
      <formula>"Extremo"</formula>
    </cfRule>
    <cfRule type="cellIs" dxfId="187" priority="237" operator="equal">
      <formula>"Alto"</formula>
    </cfRule>
    <cfRule type="cellIs" dxfId="186" priority="238" operator="equal">
      <formula>"Moderado"</formula>
    </cfRule>
    <cfRule type="cellIs" dxfId="185" priority="239" operator="equal">
      <formula>"Bajo"</formula>
    </cfRule>
  </conditionalFormatting>
  <conditionalFormatting sqref="L28">
    <cfRule type="cellIs" dxfId="184" priority="231" operator="equal">
      <formula>"Muy Alta"</formula>
    </cfRule>
    <cfRule type="cellIs" dxfId="183" priority="232" operator="equal">
      <formula>"Alta"</formula>
    </cfRule>
    <cfRule type="cellIs" dxfId="182" priority="233" operator="equal">
      <formula>"Media"</formula>
    </cfRule>
    <cfRule type="cellIs" dxfId="181" priority="234" operator="equal">
      <formula>"Baja"</formula>
    </cfRule>
    <cfRule type="cellIs" dxfId="180" priority="235" operator="equal">
      <formula>"Muy Baja"</formula>
    </cfRule>
  </conditionalFormatting>
  <conditionalFormatting sqref="R28">
    <cfRule type="cellIs" dxfId="179" priority="222" operator="equal">
      <formula>"Extremo"</formula>
    </cfRule>
    <cfRule type="cellIs" dxfId="178" priority="223" operator="equal">
      <formula>"Alto"</formula>
    </cfRule>
    <cfRule type="cellIs" dxfId="177" priority="224" operator="equal">
      <formula>"Moderado"</formula>
    </cfRule>
    <cfRule type="cellIs" dxfId="176" priority="225" operator="equal">
      <formula>"Bajo"</formula>
    </cfRule>
  </conditionalFormatting>
  <conditionalFormatting sqref="AC28:AC33">
    <cfRule type="cellIs" dxfId="175" priority="217" operator="equal">
      <formula>"Muy Alta"</formula>
    </cfRule>
    <cfRule type="cellIs" dxfId="174" priority="218" operator="equal">
      <formula>"Alta"</formula>
    </cfRule>
    <cfRule type="cellIs" dxfId="173" priority="219" operator="equal">
      <formula>"Media"</formula>
    </cfRule>
    <cfRule type="cellIs" dxfId="172" priority="220" operator="equal">
      <formula>"Baja"</formula>
    </cfRule>
    <cfRule type="cellIs" dxfId="171" priority="221" operator="equal">
      <formula>"Muy Baja"</formula>
    </cfRule>
  </conditionalFormatting>
  <conditionalFormatting sqref="AE28:AE33">
    <cfRule type="cellIs" dxfId="170" priority="212" operator="equal">
      <formula>"Catastrófico"</formula>
    </cfRule>
    <cfRule type="cellIs" dxfId="169" priority="213" operator="equal">
      <formula>"Mayor"</formula>
    </cfRule>
    <cfRule type="cellIs" dxfId="168" priority="214" operator="equal">
      <formula>"Moderado"</formula>
    </cfRule>
    <cfRule type="cellIs" dxfId="167" priority="215" operator="equal">
      <formula>"Menor"</formula>
    </cfRule>
    <cfRule type="cellIs" dxfId="166" priority="216" operator="equal">
      <formula>"Leve"</formula>
    </cfRule>
  </conditionalFormatting>
  <conditionalFormatting sqref="AG28:AG33">
    <cfRule type="cellIs" dxfId="165" priority="208" operator="equal">
      <formula>"Extremo"</formula>
    </cfRule>
    <cfRule type="cellIs" dxfId="164" priority="209" operator="equal">
      <formula>"Alto"</formula>
    </cfRule>
    <cfRule type="cellIs" dxfId="163" priority="210" operator="equal">
      <formula>"Moderado"</formula>
    </cfRule>
    <cfRule type="cellIs" dxfId="162" priority="211" operator="equal">
      <formula>"Bajo"</formula>
    </cfRule>
  </conditionalFormatting>
  <conditionalFormatting sqref="L34">
    <cfRule type="cellIs" dxfId="161" priority="203" operator="equal">
      <formula>"Muy Alta"</formula>
    </cfRule>
    <cfRule type="cellIs" dxfId="160" priority="204" operator="equal">
      <formula>"Alta"</formula>
    </cfRule>
    <cfRule type="cellIs" dxfId="159" priority="205" operator="equal">
      <formula>"Media"</formula>
    </cfRule>
    <cfRule type="cellIs" dxfId="158" priority="206" operator="equal">
      <formula>"Baja"</formula>
    </cfRule>
    <cfRule type="cellIs" dxfId="157" priority="207" operator="equal">
      <formula>"Muy Baja"</formula>
    </cfRule>
  </conditionalFormatting>
  <conditionalFormatting sqref="R34">
    <cfRule type="cellIs" dxfId="156" priority="194" operator="equal">
      <formula>"Extremo"</formula>
    </cfRule>
    <cfRule type="cellIs" dxfId="155" priority="195" operator="equal">
      <formula>"Alto"</formula>
    </cfRule>
    <cfRule type="cellIs" dxfId="154" priority="196" operator="equal">
      <formula>"Moderado"</formula>
    </cfRule>
    <cfRule type="cellIs" dxfId="153" priority="197" operator="equal">
      <formula>"Bajo"</formula>
    </cfRule>
  </conditionalFormatting>
  <conditionalFormatting sqref="AC34:AC39">
    <cfRule type="cellIs" dxfId="152" priority="189" operator="equal">
      <formula>"Muy Alta"</formula>
    </cfRule>
    <cfRule type="cellIs" dxfId="151" priority="190" operator="equal">
      <formula>"Alta"</formula>
    </cfRule>
    <cfRule type="cellIs" dxfId="150" priority="191" operator="equal">
      <formula>"Media"</formula>
    </cfRule>
    <cfRule type="cellIs" dxfId="149" priority="192" operator="equal">
      <formula>"Baja"</formula>
    </cfRule>
    <cfRule type="cellIs" dxfId="148" priority="193" operator="equal">
      <formula>"Muy Baja"</formula>
    </cfRule>
  </conditionalFormatting>
  <conditionalFormatting sqref="AE34:AE39">
    <cfRule type="cellIs" dxfId="147" priority="184" operator="equal">
      <formula>"Catastrófico"</formula>
    </cfRule>
    <cfRule type="cellIs" dxfId="146" priority="185" operator="equal">
      <formula>"Mayor"</formula>
    </cfRule>
    <cfRule type="cellIs" dxfId="145" priority="186" operator="equal">
      <formula>"Moderado"</formula>
    </cfRule>
    <cfRule type="cellIs" dxfId="144" priority="187" operator="equal">
      <formula>"Menor"</formula>
    </cfRule>
    <cfRule type="cellIs" dxfId="143" priority="188" operator="equal">
      <formula>"Leve"</formula>
    </cfRule>
  </conditionalFormatting>
  <conditionalFormatting sqref="AG34:AG39">
    <cfRule type="cellIs" dxfId="142" priority="180" operator="equal">
      <formula>"Extremo"</formula>
    </cfRule>
    <cfRule type="cellIs" dxfId="141" priority="181" operator="equal">
      <formula>"Alto"</formula>
    </cfRule>
    <cfRule type="cellIs" dxfId="140" priority="182" operator="equal">
      <formula>"Moderado"</formula>
    </cfRule>
    <cfRule type="cellIs" dxfId="139" priority="183" operator="equal">
      <formula>"Bajo"</formula>
    </cfRule>
  </conditionalFormatting>
  <conditionalFormatting sqref="L40">
    <cfRule type="cellIs" dxfId="138" priority="175" operator="equal">
      <formula>"Muy Alta"</formula>
    </cfRule>
    <cfRule type="cellIs" dxfId="137" priority="176" operator="equal">
      <formula>"Alta"</formula>
    </cfRule>
    <cfRule type="cellIs" dxfId="136" priority="177" operator="equal">
      <formula>"Media"</formula>
    </cfRule>
    <cfRule type="cellIs" dxfId="135" priority="178" operator="equal">
      <formula>"Baja"</formula>
    </cfRule>
    <cfRule type="cellIs" dxfId="134" priority="179" operator="equal">
      <formula>"Muy Baja"</formula>
    </cfRule>
  </conditionalFormatting>
  <conditionalFormatting sqref="R40">
    <cfRule type="cellIs" dxfId="133" priority="166" operator="equal">
      <formula>"Extremo"</formula>
    </cfRule>
    <cfRule type="cellIs" dxfId="132" priority="167" operator="equal">
      <formula>"Alto"</formula>
    </cfRule>
    <cfRule type="cellIs" dxfId="131" priority="168" operator="equal">
      <formula>"Moderado"</formula>
    </cfRule>
    <cfRule type="cellIs" dxfId="130" priority="169" operator="equal">
      <formula>"Bajo"</formula>
    </cfRule>
  </conditionalFormatting>
  <conditionalFormatting sqref="AC40:AC45">
    <cfRule type="cellIs" dxfId="129" priority="161" operator="equal">
      <formula>"Muy Alta"</formula>
    </cfRule>
    <cfRule type="cellIs" dxfId="128" priority="162" operator="equal">
      <formula>"Alta"</formula>
    </cfRule>
    <cfRule type="cellIs" dxfId="127" priority="163" operator="equal">
      <formula>"Media"</formula>
    </cfRule>
    <cfRule type="cellIs" dxfId="126" priority="164" operator="equal">
      <formula>"Baja"</formula>
    </cfRule>
    <cfRule type="cellIs" dxfId="125" priority="165" operator="equal">
      <formula>"Muy Baja"</formula>
    </cfRule>
  </conditionalFormatting>
  <conditionalFormatting sqref="AE40:AE45">
    <cfRule type="cellIs" dxfId="124" priority="156" operator="equal">
      <formula>"Catastrófico"</formula>
    </cfRule>
    <cfRule type="cellIs" dxfId="123" priority="157" operator="equal">
      <formula>"Mayor"</formula>
    </cfRule>
    <cfRule type="cellIs" dxfId="122" priority="158" operator="equal">
      <formula>"Moderado"</formula>
    </cfRule>
    <cfRule type="cellIs" dxfId="121" priority="159" operator="equal">
      <formula>"Menor"</formula>
    </cfRule>
    <cfRule type="cellIs" dxfId="120" priority="160" operator="equal">
      <formula>"Leve"</formula>
    </cfRule>
  </conditionalFormatting>
  <conditionalFormatting sqref="AG40:AG45">
    <cfRule type="cellIs" dxfId="119" priority="152" operator="equal">
      <formula>"Extremo"</formula>
    </cfRule>
    <cfRule type="cellIs" dxfId="118" priority="153" operator="equal">
      <formula>"Alto"</formula>
    </cfRule>
    <cfRule type="cellIs" dxfId="117" priority="154" operator="equal">
      <formula>"Moderado"</formula>
    </cfRule>
    <cfRule type="cellIs" dxfId="116" priority="155" operator="equal">
      <formula>"Bajo"</formula>
    </cfRule>
  </conditionalFormatting>
  <conditionalFormatting sqref="L46">
    <cfRule type="cellIs" dxfId="115" priority="147" operator="equal">
      <formula>"Muy Alta"</formula>
    </cfRule>
    <cfRule type="cellIs" dxfId="114" priority="148" operator="equal">
      <formula>"Alta"</formula>
    </cfRule>
    <cfRule type="cellIs" dxfId="113" priority="149" operator="equal">
      <formula>"Media"</formula>
    </cfRule>
    <cfRule type="cellIs" dxfId="112" priority="150" operator="equal">
      <formula>"Baja"</formula>
    </cfRule>
    <cfRule type="cellIs" dxfId="111" priority="151" operator="equal">
      <formula>"Muy Baja"</formula>
    </cfRule>
  </conditionalFormatting>
  <conditionalFormatting sqref="R46">
    <cfRule type="cellIs" dxfId="110" priority="138" operator="equal">
      <formula>"Extremo"</formula>
    </cfRule>
    <cfRule type="cellIs" dxfId="109" priority="139" operator="equal">
      <formula>"Alto"</formula>
    </cfRule>
    <cfRule type="cellIs" dxfId="108" priority="140" operator="equal">
      <formula>"Moderado"</formula>
    </cfRule>
    <cfRule type="cellIs" dxfId="107" priority="141" operator="equal">
      <formula>"Bajo"</formula>
    </cfRule>
  </conditionalFormatting>
  <conditionalFormatting sqref="AC46:AC51">
    <cfRule type="cellIs" dxfId="106" priority="133" operator="equal">
      <formula>"Muy Alta"</formula>
    </cfRule>
    <cfRule type="cellIs" dxfId="105" priority="134" operator="equal">
      <formula>"Alta"</formula>
    </cfRule>
    <cfRule type="cellIs" dxfId="104" priority="135" operator="equal">
      <formula>"Media"</formula>
    </cfRule>
    <cfRule type="cellIs" dxfId="103" priority="136" operator="equal">
      <formula>"Baja"</formula>
    </cfRule>
    <cfRule type="cellIs" dxfId="102" priority="137" operator="equal">
      <formula>"Muy Baja"</formula>
    </cfRule>
  </conditionalFormatting>
  <conditionalFormatting sqref="AE46:AE51">
    <cfRule type="cellIs" dxfId="101" priority="128" operator="equal">
      <formula>"Catastrófico"</formula>
    </cfRule>
    <cfRule type="cellIs" dxfId="100" priority="129" operator="equal">
      <formula>"Mayor"</formula>
    </cfRule>
    <cfRule type="cellIs" dxfId="99" priority="130" operator="equal">
      <formula>"Moderado"</formula>
    </cfRule>
    <cfRule type="cellIs" dxfId="98" priority="131" operator="equal">
      <formula>"Menor"</formula>
    </cfRule>
    <cfRule type="cellIs" dxfId="97" priority="132" operator="equal">
      <formula>"Leve"</formula>
    </cfRule>
  </conditionalFormatting>
  <conditionalFormatting sqref="AG46:AG51">
    <cfRule type="cellIs" dxfId="96" priority="124" operator="equal">
      <formula>"Extremo"</formula>
    </cfRule>
    <cfRule type="cellIs" dxfId="95" priority="125" operator="equal">
      <formula>"Alto"</formula>
    </cfRule>
    <cfRule type="cellIs" dxfId="94" priority="126" operator="equal">
      <formula>"Moderado"</formula>
    </cfRule>
    <cfRule type="cellIs" dxfId="93" priority="127" operator="equal">
      <formula>"Bajo"</formula>
    </cfRule>
  </conditionalFormatting>
  <conditionalFormatting sqref="L52">
    <cfRule type="cellIs" dxfId="92" priority="119" operator="equal">
      <formula>"Muy Alta"</formula>
    </cfRule>
    <cfRule type="cellIs" dxfId="91" priority="120" operator="equal">
      <formula>"Alta"</formula>
    </cfRule>
    <cfRule type="cellIs" dxfId="90" priority="121" operator="equal">
      <formula>"Media"</formula>
    </cfRule>
    <cfRule type="cellIs" dxfId="89" priority="122" operator="equal">
      <formula>"Baja"</formula>
    </cfRule>
    <cfRule type="cellIs" dxfId="88" priority="123" operator="equal">
      <formula>"Muy Baja"</formula>
    </cfRule>
  </conditionalFormatting>
  <conditionalFormatting sqref="R52">
    <cfRule type="cellIs" dxfId="87" priority="110" operator="equal">
      <formula>"Extremo"</formula>
    </cfRule>
    <cfRule type="cellIs" dxfId="86" priority="111" operator="equal">
      <formula>"Alto"</formula>
    </cfRule>
    <cfRule type="cellIs" dxfId="85" priority="112" operator="equal">
      <formula>"Moderado"</formula>
    </cfRule>
    <cfRule type="cellIs" dxfId="84" priority="113" operator="equal">
      <formula>"Bajo"</formula>
    </cfRule>
  </conditionalFormatting>
  <conditionalFormatting sqref="AC52:AC57">
    <cfRule type="cellIs" dxfId="83" priority="105" operator="equal">
      <formula>"Muy Alta"</formula>
    </cfRule>
    <cfRule type="cellIs" dxfId="82" priority="106" operator="equal">
      <formula>"Alta"</formula>
    </cfRule>
    <cfRule type="cellIs" dxfId="81" priority="107" operator="equal">
      <formula>"Media"</formula>
    </cfRule>
    <cfRule type="cellIs" dxfId="80" priority="108" operator="equal">
      <formula>"Baja"</formula>
    </cfRule>
    <cfRule type="cellIs" dxfId="79" priority="109" operator="equal">
      <formula>"Muy Baja"</formula>
    </cfRule>
  </conditionalFormatting>
  <conditionalFormatting sqref="AE52:AE57">
    <cfRule type="cellIs" dxfId="78" priority="100" operator="equal">
      <formula>"Catastrófico"</formula>
    </cfRule>
    <cfRule type="cellIs" dxfId="77" priority="101" operator="equal">
      <formula>"Mayor"</formula>
    </cfRule>
    <cfRule type="cellIs" dxfId="76" priority="102" operator="equal">
      <formula>"Moderado"</formula>
    </cfRule>
    <cfRule type="cellIs" dxfId="75" priority="103" operator="equal">
      <formula>"Menor"</formula>
    </cfRule>
    <cfRule type="cellIs" dxfId="74" priority="104" operator="equal">
      <formula>"Leve"</formula>
    </cfRule>
  </conditionalFormatting>
  <conditionalFormatting sqref="AG52:AG57">
    <cfRule type="cellIs" dxfId="73" priority="96" operator="equal">
      <formula>"Extremo"</formula>
    </cfRule>
    <cfRule type="cellIs" dxfId="72" priority="97" operator="equal">
      <formula>"Alto"</formula>
    </cfRule>
    <cfRule type="cellIs" dxfId="71" priority="98" operator="equal">
      <formula>"Moderado"</formula>
    </cfRule>
    <cfRule type="cellIs" dxfId="70" priority="99" operator="equal">
      <formula>"Bajo"</formula>
    </cfRule>
  </conditionalFormatting>
  <conditionalFormatting sqref="R58">
    <cfRule type="cellIs" dxfId="69" priority="82" operator="equal">
      <formula>"Extremo"</formula>
    </cfRule>
    <cfRule type="cellIs" dxfId="68" priority="83" operator="equal">
      <formula>"Alto"</formula>
    </cfRule>
    <cfRule type="cellIs" dxfId="67" priority="84" operator="equal">
      <formula>"Moderado"</formula>
    </cfRule>
    <cfRule type="cellIs" dxfId="66" priority="85" operator="equal">
      <formula>"Bajo"</formula>
    </cfRule>
  </conditionalFormatting>
  <conditionalFormatting sqref="AC58:AC63">
    <cfRule type="cellIs" dxfId="65" priority="77" operator="equal">
      <formula>"Muy Alta"</formula>
    </cfRule>
    <cfRule type="cellIs" dxfId="64" priority="78" operator="equal">
      <formula>"Alta"</formula>
    </cfRule>
    <cfRule type="cellIs" dxfId="63" priority="79" operator="equal">
      <formula>"Media"</formula>
    </cfRule>
    <cfRule type="cellIs" dxfId="62" priority="80" operator="equal">
      <formula>"Baja"</formula>
    </cfRule>
    <cfRule type="cellIs" dxfId="61" priority="81" operator="equal">
      <formula>"Muy Baja"</formula>
    </cfRule>
  </conditionalFormatting>
  <conditionalFormatting sqref="AE58:AE63">
    <cfRule type="cellIs" dxfId="60" priority="72" operator="equal">
      <formula>"Catastrófico"</formula>
    </cfRule>
    <cfRule type="cellIs" dxfId="59" priority="73" operator="equal">
      <formula>"Mayor"</formula>
    </cfRule>
    <cfRule type="cellIs" dxfId="58" priority="74" operator="equal">
      <formula>"Moderado"</formula>
    </cfRule>
    <cfRule type="cellIs" dxfId="57" priority="75" operator="equal">
      <formula>"Menor"</formula>
    </cfRule>
    <cfRule type="cellIs" dxfId="56" priority="76" operator="equal">
      <formula>"Leve"</formula>
    </cfRule>
  </conditionalFormatting>
  <conditionalFormatting sqref="AG58:AG63">
    <cfRule type="cellIs" dxfId="55" priority="68" operator="equal">
      <formula>"Extremo"</formula>
    </cfRule>
    <cfRule type="cellIs" dxfId="54" priority="69" operator="equal">
      <formula>"Alto"</formula>
    </cfRule>
    <cfRule type="cellIs" dxfId="53" priority="70" operator="equal">
      <formula>"Moderado"</formula>
    </cfRule>
    <cfRule type="cellIs" dxfId="52" priority="71" operator="equal">
      <formula>"Bajo"</formula>
    </cfRule>
  </conditionalFormatting>
  <conditionalFormatting sqref="L64">
    <cfRule type="cellIs" dxfId="51" priority="63" operator="equal">
      <formula>"Muy Alta"</formula>
    </cfRule>
    <cfRule type="cellIs" dxfId="50" priority="64" operator="equal">
      <formula>"Alta"</formula>
    </cfRule>
    <cfRule type="cellIs" dxfId="49" priority="65" operator="equal">
      <formula>"Media"</formula>
    </cfRule>
    <cfRule type="cellIs" dxfId="48" priority="66" operator="equal">
      <formula>"Baja"</formula>
    </cfRule>
    <cfRule type="cellIs" dxfId="47" priority="67" operator="equal">
      <formula>"Muy Baja"</formula>
    </cfRule>
  </conditionalFormatting>
  <conditionalFormatting sqref="R64">
    <cfRule type="cellIs" dxfId="46" priority="54" operator="equal">
      <formula>"Extremo"</formula>
    </cfRule>
    <cfRule type="cellIs" dxfId="45" priority="55" operator="equal">
      <formula>"Alto"</formula>
    </cfRule>
    <cfRule type="cellIs" dxfId="44" priority="56" operator="equal">
      <formula>"Moderado"</formula>
    </cfRule>
    <cfRule type="cellIs" dxfId="43" priority="57" operator="equal">
      <formula>"Bajo"</formula>
    </cfRule>
  </conditionalFormatting>
  <conditionalFormatting sqref="AC64:AC69">
    <cfRule type="cellIs" dxfId="42" priority="49" operator="equal">
      <formula>"Muy Alta"</formula>
    </cfRule>
    <cfRule type="cellIs" dxfId="41" priority="50" operator="equal">
      <formula>"Alta"</formula>
    </cfRule>
    <cfRule type="cellIs" dxfId="40" priority="51" operator="equal">
      <formula>"Media"</formula>
    </cfRule>
    <cfRule type="cellIs" dxfId="39" priority="52" operator="equal">
      <formula>"Baja"</formula>
    </cfRule>
    <cfRule type="cellIs" dxfId="38" priority="53" operator="equal">
      <formula>"Muy Baja"</formula>
    </cfRule>
  </conditionalFormatting>
  <conditionalFormatting sqref="AE64:AE69">
    <cfRule type="cellIs" dxfId="37" priority="44" operator="equal">
      <formula>"Catastrófico"</formula>
    </cfRule>
    <cfRule type="cellIs" dxfId="36" priority="45" operator="equal">
      <formula>"Mayor"</formula>
    </cfRule>
    <cfRule type="cellIs" dxfId="35" priority="46" operator="equal">
      <formula>"Moderado"</formula>
    </cfRule>
    <cfRule type="cellIs" dxfId="34" priority="47" operator="equal">
      <formula>"Menor"</formula>
    </cfRule>
    <cfRule type="cellIs" dxfId="33" priority="48" operator="equal">
      <formula>"Leve"</formula>
    </cfRule>
  </conditionalFormatting>
  <conditionalFormatting sqref="AG64:AG69">
    <cfRule type="cellIs" dxfId="32" priority="40" operator="equal">
      <formula>"Extremo"</formula>
    </cfRule>
    <cfRule type="cellIs" dxfId="31" priority="41" operator="equal">
      <formula>"Alto"</formula>
    </cfRule>
    <cfRule type="cellIs" dxfId="30" priority="42" operator="equal">
      <formula>"Moderado"</formula>
    </cfRule>
    <cfRule type="cellIs" dxfId="29" priority="43" operator="equal">
      <formula>"Bajo"</formula>
    </cfRule>
  </conditionalFormatting>
  <conditionalFormatting sqref="O9 O11:O69">
    <cfRule type="containsText" dxfId="28" priority="39" operator="containsText" text="❌">
      <formula>NOT(ISERROR(SEARCH("❌",O9)))</formula>
    </cfRule>
  </conditionalFormatting>
  <conditionalFormatting sqref="AG9:AG14">
    <cfRule type="cellIs" dxfId="27" priority="25" operator="equal">
      <formula>"Extremo"</formula>
    </cfRule>
    <cfRule type="cellIs" dxfId="26" priority="26" operator="equal">
      <formula>"Alto"</formula>
    </cfRule>
    <cfRule type="cellIs" dxfId="25" priority="27" operator="equal">
      <formula>"Moderado"</formula>
    </cfRule>
    <cfRule type="cellIs" dxfId="24" priority="28" operator="equal">
      <formula>"Bajo"</formula>
    </cfRule>
  </conditionalFormatting>
  <conditionalFormatting sqref="AE9:AE1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C9:AC14">
    <cfRule type="cellIs" dxfId="18" priority="15" operator="equal">
      <formula>"Muy Alta"</formula>
    </cfRule>
    <cfRule type="cellIs" dxfId="17" priority="16" operator="equal">
      <formula>"Alta"</formula>
    </cfRule>
    <cfRule type="cellIs" dxfId="16" priority="17" operator="equal">
      <formula>"Media"</formula>
    </cfRule>
    <cfRule type="cellIs" dxfId="15" priority="18" operator="equal">
      <formula>"Baja"</formula>
    </cfRule>
    <cfRule type="cellIs" dxfId="14" priority="19" operator="equal">
      <formula>"Muy Baja"</formula>
    </cfRule>
  </conditionalFormatting>
  <conditionalFormatting sqref="L9 L11 L1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P9 P11 P1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R9 R11 R1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1">
    <dataValidation type="list" allowBlank="1" showInputMessage="1" showErrorMessage="1" sqref="J13 J15" xr:uid="{00000000-0002-0000-0100-000000000000}">
      <formula1>#REF!</formula1>
    </dataValidation>
  </dataValidations>
  <pageMargins left="0.7" right="0.7" top="0.75" bottom="0.75" header="0.3" footer="0.3"/>
  <pageSetup scale="18" orientation="landscape" r:id="rId1"/>
  <colBreaks count="1" manualBreakCount="1">
    <brk id="48" max="1048575" man="1"/>
  </colBreaks>
  <ignoredErrors>
    <ignoredError sqref="AB10:AB11 AB13" formula="1"/>
  </ignoredErrors>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1000000}">
          <x14:formula1>
            <xm:f>'Tabla Valoración controles'!$D$4:$D$6</xm:f>
          </x14:formula1>
          <xm:sqref>V9:V69</xm:sqref>
        </x14:dataValidation>
        <x14:dataValidation type="list" allowBlank="1" showInputMessage="1" showErrorMessage="1" xr:uid="{00000000-0002-0000-0100-000002000000}">
          <x14:formula1>
            <xm:f>'Tabla Valoración controles'!$D$7:$D$8</xm:f>
          </x14:formula1>
          <xm:sqref>W9:W69</xm:sqref>
        </x14:dataValidation>
        <x14:dataValidation type="list" allowBlank="1" showInputMessage="1" showErrorMessage="1" xr:uid="{00000000-0002-0000-0100-000003000000}">
          <x14:formula1>
            <xm:f>'Tabla Valoración controles'!$D$9:$D$10</xm:f>
          </x14:formula1>
          <xm:sqref>Y9:Y69</xm:sqref>
        </x14:dataValidation>
        <x14:dataValidation type="list" allowBlank="1" showInputMessage="1" showErrorMessage="1" xr:uid="{00000000-0002-0000-0100-000004000000}">
          <x14:formula1>
            <xm:f>'Tabla Valoración controles'!$D$11:$D$12</xm:f>
          </x14:formula1>
          <xm:sqref>Z9:Z69</xm:sqref>
        </x14:dataValidation>
        <x14:dataValidation type="list" allowBlank="1" showInputMessage="1" showErrorMessage="1" xr:uid="{00000000-0002-0000-0100-000005000000}">
          <x14:formula1>
            <xm:f>'Opciones Tratamiento'!$B$9:$B$10</xm:f>
          </x14:formula1>
          <xm:sqref>AN67:AN68 AN64:AN65 AN16:AN17 AN19:AN20 AN22:AN23 AN25:AN26 AN28:AN29 AN31:AN32 AN34:AN35 AN37:AN38 AN40:AN41 AN43:AN44 AN46:AN47 AN49:AN50 AN52:AN53 AN55:AN56 AN58:AN59 AN61:AN62 AN9:AN14</xm:sqref>
        </x14:dataValidation>
        <x14:dataValidation type="list" allowBlank="1" showInputMessage="1" showErrorMessage="1" xr:uid="{00000000-0002-0000-0100-000006000000}">
          <x14:formula1>
            <xm:f>'Tabla Valoración controles'!$D$13:$D$14</xm:f>
          </x14:formula1>
          <xm:sqref>AA9:AA69</xm:sqref>
        </x14:dataValidation>
        <x14:dataValidation type="list" allowBlank="1" showInputMessage="1" showErrorMessage="1" xr:uid="{00000000-0002-0000-0100-000007000000}">
          <x14:formula1>
            <xm:f>'Opciones Tratamiento'!$B$13:$B$19</xm:f>
          </x14:formula1>
          <xm:sqref>J16:J69</xm:sqref>
        </x14:dataValidation>
        <x14:dataValidation type="list" allowBlank="1" showInputMessage="1" showErrorMessage="1" xr:uid="{00000000-0002-0000-0100-000008000000}">
          <x14:formula1>
            <xm:f>'Opciones Tratamiento'!$E$2:$E$4</xm:f>
          </x14:formula1>
          <xm:sqref>F16:F69</xm:sqref>
        </x14:dataValidation>
        <x14:dataValidation type="list" allowBlank="1" showInputMessage="1" showErrorMessage="1" xr:uid="{00000000-0002-0000-0100-000009000000}">
          <x14:formula1>
            <xm:f>'Opciones Tratamiento'!$B$2:$B$5</xm:f>
          </x14:formula1>
          <xm:sqref>AH9:AH69</xm:sqref>
        </x14:dataValidation>
        <x14:dataValidation type="list" allowBlank="1" showInputMessage="1" showErrorMessage="1" xr:uid="{00000000-0002-0000-0100-00000A000000}">
          <x14:formula1>
            <xm:f>'Tabla Impacto'!$F$210:$F$221</xm:f>
          </x14:formula1>
          <xm:sqref>N9 N11 N15:N69 N13</xm:sqref>
        </x14:dataValidation>
        <x14:dataValidation type="custom" allowBlank="1" showInputMessage="1" showErrorMessage="1" error="Recuerde que las acciones se generan bajo la medida de mitigar el riesgo" xr:uid="{00000000-0002-0000-0100-00000B000000}">
          <x14:formula1>
            <xm:f>IF(OR(AH15='Opciones Tratamiento'!$B$2,AH15='Opciones Tratamiento'!$B$3,AH15='Opciones Tratamiento'!$B$4),ISBLANK(AH15),ISTEXT(AH15))</xm:f>
          </x14:formula1>
          <xm:sqref>AI15:AI69</xm:sqref>
        </x14:dataValidation>
        <x14:dataValidation type="custom" allowBlank="1" showInputMessage="1" showErrorMessage="1" error="Recuerde que las acciones se generan bajo la medida de mitigar el riesgo" xr:uid="{00000000-0002-0000-0100-00000C000000}">
          <x14:formula1>
            <xm:f>IF(OR(AH15='Opciones Tratamiento'!$B$2,AH15='Opciones Tratamiento'!$B$3,AH15='Opciones Tratamiento'!$B$4),ISBLANK(AH15),ISTEXT(AH15))</xm:f>
          </x14:formula1>
          <xm:sqref>AJ15:AJ69</xm:sqref>
        </x14:dataValidation>
        <x14:dataValidation type="custom" allowBlank="1" showInputMessage="1" showErrorMessage="1" error="Recuerde que las acciones se generan bajo la medida de mitigar el riesgo" xr:uid="{00000000-0002-0000-0100-00000D000000}">
          <x14:formula1>
            <xm:f>IF(OR(AH15='Opciones Tratamiento'!$B$2,AH15='Opciones Tratamiento'!$B$3,AH15='Opciones Tratamiento'!$B$4),ISBLANK(AH15),ISTEXT(AH15))</xm:f>
          </x14:formula1>
          <xm:sqref>AK15:AK69</xm:sqref>
        </x14:dataValidation>
        <x14:dataValidation type="custom" allowBlank="1" showInputMessage="1" showErrorMessage="1" error="Recuerde que las acciones se generan bajo la medida de mitigar el riesgo" xr:uid="{00000000-0002-0000-0100-00000E000000}">
          <x14:formula1>
            <xm:f>IF(OR(AH15='Opciones Tratamiento'!$B$2,AH15='Opciones Tratamiento'!$B$3,AH15='Opciones Tratamiento'!$B$4),ISBLANK(AH15),ISTEXT(AH15))</xm:f>
          </x14:formula1>
          <xm:sqref>AL15:AL69</xm:sqref>
        </x14:dataValidation>
        <x14:dataValidation type="custom" allowBlank="1" showInputMessage="1" showErrorMessage="1" error="Recuerde que las acciones se generan bajo la medida de mitigar el riesgo" xr:uid="{00000000-0002-0000-0100-00000F000000}">
          <x14:formula1>
            <xm:f>IF(OR(AH9='Opciones Tratamiento'!$B$2,AH9='Opciones Tratamiento'!$B$3,AH9='Opciones Tratamiento'!$B$4),ISBLANK(AH9),ISTEXT(AH9))</xm:f>
          </x14:formula1>
          <xm:sqref>AM15:AM69 AM9</xm:sqref>
        </x14:dataValidation>
        <x14:dataValidation type="list" allowBlank="1" showInputMessage="1" showErrorMessage="1" xr:uid="{00000000-0002-0000-0100-000010000000}">
          <x14:formula1>
            <xm:f>Hoja4!$K$6:$K$12</xm:f>
          </x14:formula1>
          <xm:sqref>J9:J12</xm:sqref>
        </x14:dataValidation>
        <x14:dataValidation type="list" allowBlank="1" showInputMessage="1" showErrorMessage="1" xr:uid="{20A0068F-45EC-4E26-BE80-AB6AEE3C1DA8}">
          <x14:formula1>
            <xm:f>Hoja2!$K$5:$K$18</xm:f>
          </x14:formula1>
          <xm:sqref>A9:A14</xm:sqref>
        </x14:dataValidation>
        <x14:dataValidation type="list" allowBlank="1" showInputMessage="1" showErrorMessage="1" xr:uid="{30B1B15C-93D0-4689-A4F1-2E19333F31F4}">
          <x14:formula1>
            <xm:f>Hoja2!$B$3:$B$22</xm:f>
          </x14:formula1>
          <xm:sqref>D9:D14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K12"/>
  <sheetViews>
    <sheetView workbookViewId="0">
      <selection activeCell="M19" sqref="M19"/>
    </sheetView>
  </sheetViews>
  <sheetFormatPr baseColWidth="10" defaultRowHeight="15" x14ac:dyDescent="0.25"/>
  <sheetData>
    <row r="4" spans="2:11" x14ac:dyDescent="0.25">
      <c r="B4" t="s">
        <v>210</v>
      </c>
    </row>
    <row r="5" spans="2:11" x14ac:dyDescent="0.25">
      <c r="B5" t="s">
        <v>122</v>
      </c>
    </row>
    <row r="6" spans="2:11" x14ac:dyDescent="0.25">
      <c r="B6" t="s">
        <v>123</v>
      </c>
      <c r="K6" t="s">
        <v>210</v>
      </c>
    </row>
    <row r="7" spans="2:11" x14ac:dyDescent="0.25">
      <c r="B7" t="s">
        <v>231</v>
      </c>
      <c r="K7" t="s">
        <v>122</v>
      </c>
    </row>
    <row r="8" spans="2:11" x14ac:dyDescent="0.25">
      <c r="B8" t="s">
        <v>125</v>
      </c>
      <c r="K8" t="s">
        <v>123</v>
      </c>
    </row>
    <row r="9" spans="2:11" x14ac:dyDescent="0.25">
      <c r="B9" t="s">
        <v>234</v>
      </c>
      <c r="K9" t="s">
        <v>238</v>
      </c>
    </row>
    <row r="10" spans="2:11" x14ac:dyDescent="0.25">
      <c r="B10" t="s">
        <v>236</v>
      </c>
      <c r="K10" t="s">
        <v>125</v>
      </c>
    </row>
    <row r="11" spans="2:11" x14ac:dyDescent="0.25">
      <c r="K11" t="s">
        <v>239</v>
      </c>
    </row>
    <row r="12" spans="2:11" x14ac:dyDescent="0.25">
      <c r="K12" t="s">
        <v>240</v>
      </c>
    </row>
  </sheetData>
  <dataValidations count="1">
    <dataValidation type="list" allowBlank="1" showInputMessage="1" showErrorMessage="1" sqref="B4:C10" xr:uid="{00000000-0002-0000-0200-000000000000}">
      <formula1>$B$4:$B$10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1"/>
  <sheetViews>
    <sheetView showGridLines="0" zoomScaleNormal="100" workbookViewId="0">
      <selection activeCell="C3" sqref="C3"/>
    </sheetView>
  </sheetViews>
  <sheetFormatPr baseColWidth="10" defaultRowHeight="15" x14ac:dyDescent="0.25"/>
  <cols>
    <col min="1" max="1" width="4.28515625" customWidth="1"/>
    <col min="2" max="2" width="56.28515625" customWidth="1"/>
    <col min="3" max="3" width="72" customWidth="1"/>
  </cols>
  <sheetData>
    <row r="1" spans="2:3" ht="18" x14ac:dyDescent="0.25">
      <c r="B1" s="181" t="s">
        <v>227</v>
      </c>
    </row>
    <row r="3" spans="2:3" ht="28.5" customHeight="1" x14ac:dyDescent="0.25">
      <c r="B3" s="182" t="s">
        <v>210</v>
      </c>
      <c r="C3" s="183" t="s">
        <v>228</v>
      </c>
    </row>
    <row r="4" spans="2:3" ht="31.5" x14ac:dyDescent="0.25">
      <c r="B4" s="184" t="s">
        <v>122</v>
      </c>
      <c r="C4" s="185" t="s">
        <v>229</v>
      </c>
    </row>
    <row r="5" spans="2:3" ht="78.75" x14ac:dyDescent="0.25">
      <c r="B5" s="184" t="s">
        <v>123</v>
      </c>
      <c r="C5" s="185" t="s">
        <v>230</v>
      </c>
    </row>
    <row r="6" spans="2:3" ht="31.5" x14ac:dyDescent="0.25">
      <c r="B6" s="184" t="s">
        <v>231</v>
      </c>
      <c r="C6" s="185" t="s">
        <v>232</v>
      </c>
    </row>
    <row r="7" spans="2:3" ht="47.25" x14ac:dyDescent="0.25">
      <c r="B7" s="184" t="s">
        <v>125</v>
      </c>
      <c r="C7" s="185" t="s">
        <v>233</v>
      </c>
    </row>
    <row r="8" spans="2:3" ht="31.5" x14ac:dyDescent="0.25">
      <c r="B8" s="184" t="s">
        <v>234</v>
      </c>
      <c r="C8" s="185" t="s">
        <v>235</v>
      </c>
    </row>
    <row r="9" spans="2:3" ht="31.5" x14ac:dyDescent="0.25">
      <c r="B9" s="184" t="s">
        <v>236</v>
      </c>
      <c r="C9" s="185" t="s">
        <v>237</v>
      </c>
    </row>
    <row r="11" spans="2:3" x14ac:dyDescent="0.25">
      <c r="B11" s="18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AY37" sqref="AY37"/>
    </sheetView>
  </sheetViews>
  <sheetFormatPr baseColWidth="10" defaultRowHeight="15" x14ac:dyDescent="0.25"/>
  <cols>
    <col min="2" max="39" width="5.7109375" customWidth="1"/>
    <col min="41" max="46" width="5.7109375" customWidth="1"/>
  </cols>
  <sheetData>
    <row r="1" spans="1:99"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row>
    <row r="2" spans="1:99" ht="18" customHeight="1" x14ac:dyDescent="0.25">
      <c r="A2" s="95"/>
      <c r="B2" s="338" t="s">
        <v>157</v>
      </c>
      <c r="C2" s="338"/>
      <c r="D2" s="338"/>
      <c r="E2" s="338"/>
      <c r="F2" s="338"/>
      <c r="G2" s="338"/>
      <c r="H2" s="338"/>
      <c r="I2" s="338"/>
      <c r="J2" s="376" t="s">
        <v>2</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row>
    <row r="3" spans="1:99" ht="18.75" customHeight="1" x14ac:dyDescent="0.25">
      <c r="A3" s="95"/>
      <c r="B3" s="338"/>
      <c r="C3" s="338"/>
      <c r="D3" s="338"/>
      <c r="E3" s="338"/>
      <c r="F3" s="338"/>
      <c r="G3" s="338"/>
      <c r="H3" s="338"/>
      <c r="I3" s="338"/>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row>
    <row r="4" spans="1:99" ht="15" customHeight="1" x14ac:dyDescent="0.25">
      <c r="A4" s="95"/>
      <c r="B4" s="338"/>
      <c r="C4" s="338"/>
      <c r="D4" s="338"/>
      <c r="E4" s="338"/>
      <c r="F4" s="338"/>
      <c r="G4" s="338"/>
      <c r="H4" s="338"/>
      <c r="I4" s="338"/>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row>
    <row r="5" spans="1:99" ht="15.75" thickBot="1" x14ac:dyDescent="0.3">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row>
    <row r="6" spans="1:99" ht="15" customHeight="1" x14ac:dyDescent="0.25">
      <c r="A6" s="95"/>
      <c r="B6" s="388" t="s">
        <v>4</v>
      </c>
      <c r="C6" s="388"/>
      <c r="D6" s="389"/>
      <c r="E6" s="377" t="s">
        <v>114</v>
      </c>
      <c r="F6" s="378"/>
      <c r="G6" s="378"/>
      <c r="H6" s="378"/>
      <c r="I6" s="379"/>
      <c r="J6" s="373" t="str">
        <f ca="1">IF(AND('Mapa final'!$L$9="Muy Alta",'Mapa final'!$P$9="Leve"),CONCATENATE("R",'Mapa final'!$E$9),"")</f>
        <v/>
      </c>
      <c r="K6" s="374"/>
      <c r="L6" s="374" t="str">
        <f ca="1">IF(AND('Mapa final'!$L$16="Muy Alta",'Mapa final'!$P$16="Leve"),CONCATENATE("R",'Mapa final'!$E$16),"")</f>
        <v/>
      </c>
      <c r="M6" s="374"/>
      <c r="N6" s="374" t="str">
        <f ca="1">IF(AND('Mapa final'!$L$22="Muy Alta",'Mapa final'!$P$22="Leve"),CONCATENATE("R",'Mapa final'!$E$22),"")</f>
        <v/>
      </c>
      <c r="O6" s="375"/>
      <c r="P6" s="373" t="str">
        <f ca="1">IF(AND('Mapa final'!$L$9="Muy Alta",'Mapa final'!$P$9="Menor"),CONCATENATE("R",'Mapa final'!$E$9),"")</f>
        <v/>
      </c>
      <c r="Q6" s="374"/>
      <c r="R6" s="374" t="str">
        <f ca="1">IF(AND('Mapa final'!$L$16="Muy Alta",'Mapa final'!$P$16="Menor"),CONCATENATE("R",'Mapa final'!$E$16),"")</f>
        <v/>
      </c>
      <c r="S6" s="374"/>
      <c r="T6" s="374" t="str">
        <f ca="1">IF(AND('Mapa final'!$L$22="Muy Alta",'Mapa final'!$P$22="Menor"),CONCATENATE("R",'Mapa final'!$E$22),"")</f>
        <v/>
      </c>
      <c r="U6" s="375"/>
      <c r="V6" s="373" t="str">
        <f ca="1">IF(AND('Mapa final'!$L$9="Muy Alta",'Mapa final'!$P$9="Moderado"),CONCATENATE("R",'Mapa final'!$E$9),"")</f>
        <v/>
      </c>
      <c r="W6" s="374"/>
      <c r="X6" s="374" t="str">
        <f ca="1">IF(AND('Mapa final'!$L$16="Muy Alta",'Mapa final'!$P$16="Moderado"),CONCATENATE("R",'Mapa final'!$E$16),"")</f>
        <v/>
      </c>
      <c r="Y6" s="374"/>
      <c r="Z6" s="374" t="str">
        <f ca="1">IF(AND('Mapa final'!$L$22="Muy Alta",'Mapa final'!$P$22="Moderado"),CONCATENATE("R",'Mapa final'!$E$22),"")</f>
        <v/>
      </c>
      <c r="AA6" s="375"/>
      <c r="AB6" s="373" t="str">
        <f ca="1">IF(AND('Mapa final'!$L$9="Muy Alta",'Mapa final'!$P$9="Mayor"),CONCATENATE("R",'Mapa final'!$E$9),"")</f>
        <v/>
      </c>
      <c r="AC6" s="374"/>
      <c r="AD6" s="374" t="str">
        <f ca="1">IF(AND('Mapa final'!$L$16="Muy Alta",'Mapa final'!$P$16="Mayor"),CONCATENATE("R",'Mapa final'!$E$16),"")</f>
        <v/>
      </c>
      <c r="AE6" s="374"/>
      <c r="AF6" s="374" t="str">
        <f ca="1">IF(AND('Mapa final'!$L$22="Muy Alta",'Mapa final'!$P$22="Mayor"),CONCATENATE("R",'Mapa final'!$E$22),"")</f>
        <v/>
      </c>
      <c r="AG6" s="375"/>
      <c r="AH6" s="363" t="str">
        <f ca="1">IF(AND('Mapa final'!$L$9="Muy Alta",'Mapa final'!$P$9="Catastrófico"),CONCATENATE("R",'Mapa final'!$E$9),"")</f>
        <v/>
      </c>
      <c r="AI6" s="364"/>
      <c r="AJ6" s="364" t="str">
        <f ca="1">IF(AND('Mapa final'!$L$16="Muy Alta",'Mapa final'!$P$16="Catastrófico"),CONCATENATE("R",'Mapa final'!$E$16),"")</f>
        <v/>
      </c>
      <c r="AK6" s="364"/>
      <c r="AL6" s="364" t="str">
        <f ca="1">IF(AND('Mapa final'!$L$22="Muy Alta",'Mapa final'!$P$22="Catastrófico"),CONCATENATE("R",'Mapa final'!$E$22),"")</f>
        <v/>
      </c>
      <c r="AM6" s="365"/>
      <c r="AO6" s="390" t="s">
        <v>77</v>
      </c>
      <c r="AP6" s="391"/>
      <c r="AQ6" s="391"/>
      <c r="AR6" s="391"/>
      <c r="AS6" s="391"/>
      <c r="AT6" s="392"/>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row>
    <row r="7" spans="1:99" ht="15" customHeight="1" x14ac:dyDescent="0.25">
      <c r="A7" s="95"/>
      <c r="B7" s="388"/>
      <c r="C7" s="388"/>
      <c r="D7" s="389"/>
      <c r="E7" s="380"/>
      <c r="F7" s="381"/>
      <c r="G7" s="381"/>
      <c r="H7" s="381"/>
      <c r="I7" s="382"/>
      <c r="J7" s="366"/>
      <c r="K7" s="367"/>
      <c r="L7" s="367"/>
      <c r="M7" s="367"/>
      <c r="N7" s="367"/>
      <c r="O7" s="369"/>
      <c r="P7" s="366"/>
      <c r="Q7" s="367"/>
      <c r="R7" s="367"/>
      <c r="S7" s="367"/>
      <c r="T7" s="367"/>
      <c r="U7" s="369"/>
      <c r="V7" s="366"/>
      <c r="W7" s="367"/>
      <c r="X7" s="367"/>
      <c r="Y7" s="367"/>
      <c r="Z7" s="367"/>
      <c r="AA7" s="369"/>
      <c r="AB7" s="366"/>
      <c r="AC7" s="367"/>
      <c r="AD7" s="367"/>
      <c r="AE7" s="367"/>
      <c r="AF7" s="367"/>
      <c r="AG7" s="369"/>
      <c r="AH7" s="357"/>
      <c r="AI7" s="358"/>
      <c r="AJ7" s="358"/>
      <c r="AK7" s="358"/>
      <c r="AL7" s="358"/>
      <c r="AM7" s="359"/>
      <c r="AN7" s="95"/>
      <c r="AO7" s="393"/>
      <c r="AP7" s="394"/>
      <c r="AQ7" s="394"/>
      <c r="AR7" s="394"/>
      <c r="AS7" s="394"/>
      <c r="AT7" s="3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row>
    <row r="8" spans="1:99" ht="15" customHeight="1" x14ac:dyDescent="0.25">
      <c r="A8" s="95"/>
      <c r="B8" s="388"/>
      <c r="C8" s="388"/>
      <c r="D8" s="389"/>
      <c r="E8" s="380"/>
      <c r="F8" s="381"/>
      <c r="G8" s="381"/>
      <c r="H8" s="381"/>
      <c r="I8" s="382"/>
      <c r="J8" s="366" t="str">
        <f ca="1">IF(AND('Mapa final'!$L$28="Muy Alta",'Mapa final'!$P$28="Leve"),CONCATENATE("R",'Mapa final'!$E$28),"")</f>
        <v/>
      </c>
      <c r="K8" s="367"/>
      <c r="L8" s="368" t="str">
        <f ca="1">IF(AND('Mapa final'!$L$34="Muy Alta",'Mapa final'!$P$34="Leve"),CONCATENATE("R",'Mapa final'!$E$34),"")</f>
        <v/>
      </c>
      <c r="M8" s="368"/>
      <c r="N8" s="368" t="str">
        <f ca="1">IF(AND('Mapa final'!$L$40="Muy Alta",'Mapa final'!$P$40="Leve"),CONCATENATE("R",'Mapa final'!$E$40),"")</f>
        <v/>
      </c>
      <c r="O8" s="369"/>
      <c r="P8" s="366" t="str">
        <f ca="1">IF(AND('Mapa final'!$L$28="Muy Alta",'Mapa final'!$P$28="Menor"),CONCATENATE("R",'Mapa final'!$E$28),"")</f>
        <v/>
      </c>
      <c r="Q8" s="367"/>
      <c r="R8" s="368" t="str">
        <f ca="1">IF(AND('Mapa final'!$L$34="Muy Alta",'Mapa final'!$P$34="Menor"),CONCATENATE("R",'Mapa final'!$E$34),"")</f>
        <v/>
      </c>
      <c r="S8" s="368"/>
      <c r="T8" s="368" t="str">
        <f ca="1">IF(AND('Mapa final'!$L$40="Muy Alta",'Mapa final'!$P$40="Menor"),CONCATENATE("R",'Mapa final'!$E$40),"")</f>
        <v/>
      </c>
      <c r="U8" s="369"/>
      <c r="V8" s="366" t="str">
        <f ca="1">IF(AND('Mapa final'!$L$28="Muy Alta",'Mapa final'!$P$28="Moderado"),CONCATENATE("R",'Mapa final'!$E$28),"")</f>
        <v/>
      </c>
      <c r="W8" s="367"/>
      <c r="X8" s="368" t="str">
        <f ca="1">IF(AND('Mapa final'!$L$34="Muy Alta",'Mapa final'!$P$34="Moderado"),CONCATENATE("R",'Mapa final'!$E$34),"")</f>
        <v/>
      </c>
      <c r="Y8" s="368"/>
      <c r="Z8" s="368" t="str">
        <f ca="1">IF(AND('Mapa final'!$L$40="Muy Alta",'Mapa final'!$P$40="Moderado"),CONCATENATE("R",'Mapa final'!$E$40),"")</f>
        <v/>
      </c>
      <c r="AA8" s="369"/>
      <c r="AB8" s="366" t="str">
        <f ca="1">IF(AND('Mapa final'!$L$28="Muy Alta",'Mapa final'!$P$28="Mayor"),CONCATENATE("R",'Mapa final'!$E$28),"")</f>
        <v/>
      </c>
      <c r="AC8" s="367"/>
      <c r="AD8" s="368" t="str">
        <f ca="1">IF(AND('Mapa final'!$L$34="Muy Alta",'Mapa final'!$P$34="Mayor"),CONCATENATE("R",'Mapa final'!$E$34),"")</f>
        <v/>
      </c>
      <c r="AE8" s="368"/>
      <c r="AF8" s="368" t="str">
        <f ca="1">IF(AND('Mapa final'!$L$40="Muy Alta",'Mapa final'!$P$40="Mayor"),CONCATENATE("R",'Mapa final'!$E$40),"")</f>
        <v/>
      </c>
      <c r="AG8" s="369"/>
      <c r="AH8" s="357" t="str">
        <f ca="1">IF(AND('Mapa final'!$L$28="Muy Alta",'Mapa final'!$P$28="Catastrófico"),CONCATENATE("R",'Mapa final'!$E$28),"")</f>
        <v/>
      </c>
      <c r="AI8" s="358"/>
      <c r="AJ8" s="358" t="str">
        <f ca="1">IF(AND('Mapa final'!$L$34="Muy Alta",'Mapa final'!$P$34="Catastrófico"),CONCATENATE("R",'Mapa final'!$E$34),"")</f>
        <v/>
      </c>
      <c r="AK8" s="358"/>
      <c r="AL8" s="358" t="str">
        <f ca="1">IF(AND('Mapa final'!$L$40="Muy Alta",'Mapa final'!$P$40="Catastrófico"),CONCATENATE("R",'Mapa final'!$E$40),"")</f>
        <v/>
      </c>
      <c r="AM8" s="359"/>
      <c r="AN8" s="95"/>
      <c r="AO8" s="393"/>
      <c r="AP8" s="394"/>
      <c r="AQ8" s="394"/>
      <c r="AR8" s="394"/>
      <c r="AS8" s="394"/>
      <c r="AT8" s="3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row>
    <row r="9" spans="1:99" ht="15" customHeight="1" x14ac:dyDescent="0.25">
      <c r="A9" s="95"/>
      <c r="B9" s="388"/>
      <c r="C9" s="388"/>
      <c r="D9" s="389"/>
      <c r="E9" s="380"/>
      <c r="F9" s="381"/>
      <c r="G9" s="381"/>
      <c r="H9" s="381"/>
      <c r="I9" s="382"/>
      <c r="J9" s="366"/>
      <c r="K9" s="367"/>
      <c r="L9" s="368"/>
      <c r="M9" s="368"/>
      <c r="N9" s="368"/>
      <c r="O9" s="369"/>
      <c r="P9" s="366"/>
      <c r="Q9" s="367"/>
      <c r="R9" s="368"/>
      <c r="S9" s="368"/>
      <c r="T9" s="368"/>
      <c r="U9" s="369"/>
      <c r="V9" s="366"/>
      <c r="W9" s="367"/>
      <c r="X9" s="368"/>
      <c r="Y9" s="368"/>
      <c r="Z9" s="368"/>
      <c r="AA9" s="369"/>
      <c r="AB9" s="366"/>
      <c r="AC9" s="367"/>
      <c r="AD9" s="368"/>
      <c r="AE9" s="368"/>
      <c r="AF9" s="368"/>
      <c r="AG9" s="369"/>
      <c r="AH9" s="357"/>
      <c r="AI9" s="358"/>
      <c r="AJ9" s="358"/>
      <c r="AK9" s="358"/>
      <c r="AL9" s="358"/>
      <c r="AM9" s="359"/>
      <c r="AN9" s="95"/>
      <c r="AO9" s="393"/>
      <c r="AP9" s="394"/>
      <c r="AQ9" s="394"/>
      <c r="AR9" s="394"/>
      <c r="AS9" s="394"/>
      <c r="AT9" s="3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row>
    <row r="10" spans="1:99" ht="15" customHeight="1" x14ac:dyDescent="0.25">
      <c r="A10" s="95"/>
      <c r="B10" s="388"/>
      <c r="C10" s="388"/>
      <c r="D10" s="389"/>
      <c r="E10" s="380"/>
      <c r="F10" s="381"/>
      <c r="G10" s="381"/>
      <c r="H10" s="381"/>
      <c r="I10" s="382"/>
      <c r="J10" s="366" t="str">
        <f ca="1">IF(AND('Mapa final'!$L$46="Muy Alta",'Mapa final'!$P$46="Leve"),CONCATENATE("R",'Mapa final'!$E$46),"")</f>
        <v/>
      </c>
      <c r="K10" s="367"/>
      <c r="L10" s="368" t="str">
        <f ca="1">IF(AND('Mapa final'!$L$52="Muy Alta",'Mapa final'!$P$52="Leve"),CONCATENATE("R",'Mapa final'!$E$52),"")</f>
        <v/>
      </c>
      <c r="M10" s="368"/>
      <c r="N10" s="368" t="str">
        <f ca="1">IF(AND('Mapa final'!$L$58="Muy Alta",'Mapa final'!$P$58="Leve"),CONCATENATE("R",'Mapa final'!$E$58),"")</f>
        <v/>
      </c>
      <c r="O10" s="369"/>
      <c r="P10" s="366" t="str">
        <f ca="1">IF(AND('Mapa final'!$L$46="Muy Alta",'Mapa final'!$P$46="Menor"),CONCATENATE("R",'Mapa final'!$E$46),"")</f>
        <v/>
      </c>
      <c r="Q10" s="367"/>
      <c r="R10" s="368" t="str">
        <f ca="1">IF(AND('Mapa final'!$L$52="Muy Alta",'Mapa final'!$P$52="Menor"),CONCATENATE("R",'Mapa final'!$E$52),"")</f>
        <v/>
      </c>
      <c r="S10" s="368"/>
      <c r="T10" s="368" t="str">
        <f ca="1">IF(AND('Mapa final'!$L$58="Muy Alta",'Mapa final'!$P$58="Menor"),CONCATENATE("R",'Mapa final'!$E$58),"")</f>
        <v/>
      </c>
      <c r="U10" s="369"/>
      <c r="V10" s="366" t="str">
        <f ca="1">IF(AND('Mapa final'!$L$46="Muy Alta",'Mapa final'!$P$46="Moderado"),CONCATENATE("R",'Mapa final'!$E$46),"")</f>
        <v/>
      </c>
      <c r="W10" s="367"/>
      <c r="X10" s="368" t="str">
        <f ca="1">IF(AND('Mapa final'!$L$52="Muy Alta",'Mapa final'!$P$52="Moderado"),CONCATENATE("R",'Mapa final'!$E$52),"")</f>
        <v/>
      </c>
      <c r="Y10" s="368"/>
      <c r="Z10" s="368" t="str">
        <f ca="1">IF(AND('Mapa final'!$L$58="Muy Alta",'Mapa final'!$P$58="Moderado"),CONCATENATE("R",'Mapa final'!$E$58),"")</f>
        <v/>
      </c>
      <c r="AA10" s="369"/>
      <c r="AB10" s="366" t="str">
        <f ca="1">IF(AND('Mapa final'!$L$46="Muy Alta",'Mapa final'!$P$46="Mayor"),CONCATENATE("R",'Mapa final'!$E$46),"")</f>
        <v/>
      </c>
      <c r="AC10" s="367"/>
      <c r="AD10" s="368" t="str">
        <f ca="1">IF(AND('Mapa final'!$L$52="Muy Alta",'Mapa final'!$P$52="Mayor"),CONCATENATE("R",'Mapa final'!$E$52),"")</f>
        <v/>
      </c>
      <c r="AE10" s="368"/>
      <c r="AF10" s="368" t="str">
        <f ca="1">IF(AND('Mapa final'!$L$58="Muy Alta",'Mapa final'!$P$58="Mayor"),CONCATENATE("R",'Mapa final'!$E$58),"")</f>
        <v/>
      </c>
      <c r="AG10" s="369"/>
      <c r="AH10" s="357" t="str">
        <f ca="1">IF(AND('Mapa final'!$L$46="Muy Alta",'Mapa final'!$P$46="Catastrófico"),CONCATENATE("R",'Mapa final'!$E$46),"")</f>
        <v/>
      </c>
      <c r="AI10" s="358"/>
      <c r="AJ10" s="358" t="str">
        <f ca="1">IF(AND('Mapa final'!$L$52="Muy Alta",'Mapa final'!$P$52="Catastrófico"),CONCATENATE("R",'Mapa final'!$E$52),"")</f>
        <v/>
      </c>
      <c r="AK10" s="358"/>
      <c r="AL10" s="358" t="str">
        <f ca="1">IF(AND('Mapa final'!$L$58="Muy Alta",'Mapa final'!$P$58="Catastrófico"),CONCATENATE("R",'Mapa final'!$E$58),"")</f>
        <v/>
      </c>
      <c r="AM10" s="359"/>
      <c r="AN10" s="95"/>
      <c r="AO10" s="393"/>
      <c r="AP10" s="394"/>
      <c r="AQ10" s="394"/>
      <c r="AR10" s="394"/>
      <c r="AS10" s="394"/>
      <c r="AT10" s="3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row>
    <row r="11" spans="1:99" ht="15" customHeight="1" x14ac:dyDescent="0.25">
      <c r="A11" s="95"/>
      <c r="B11" s="388"/>
      <c r="C11" s="388"/>
      <c r="D11" s="389"/>
      <c r="E11" s="380"/>
      <c r="F11" s="381"/>
      <c r="G11" s="381"/>
      <c r="H11" s="381"/>
      <c r="I11" s="382"/>
      <c r="J11" s="366"/>
      <c r="K11" s="367"/>
      <c r="L11" s="368"/>
      <c r="M11" s="368"/>
      <c r="N11" s="368"/>
      <c r="O11" s="369"/>
      <c r="P11" s="366"/>
      <c r="Q11" s="367"/>
      <c r="R11" s="368"/>
      <c r="S11" s="368"/>
      <c r="T11" s="368"/>
      <c r="U11" s="369"/>
      <c r="V11" s="366"/>
      <c r="W11" s="367"/>
      <c r="X11" s="368"/>
      <c r="Y11" s="368"/>
      <c r="Z11" s="368"/>
      <c r="AA11" s="369"/>
      <c r="AB11" s="366"/>
      <c r="AC11" s="367"/>
      <c r="AD11" s="368"/>
      <c r="AE11" s="368"/>
      <c r="AF11" s="368"/>
      <c r="AG11" s="369"/>
      <c r="AH11" s="357"/>
      <c r="AI11" s="358"/>
      <c r="AJ11" s="358"/>
      <c r="AK11" s="358"/>
      <c r="AL11" s="358"/>
      <c r="AM11" s="359"/>
      <c r="AN11" s="95"/>
      <c r="AO11" s="393"/>
      <c r="AP11" s="394"/>
      <c r="AQ11" s="394"/>
      <c r="AR11" s="394"/>
      <c r="AS11" s="394"/>
      <c r="AT11" s="3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row>
    <row r="12" spans="1:99" ht="15" customHeight="1" x14ac:dyDescent="0.25">
      <c r="A12" s="95"/>
      <c r="B12" s="388"/>
      <c r="C12" s="388"/>
      <c r="D12" s="389"/>
      <c r="E12" s="380"/>
      <c r="F12" s="381"/>
      <c r="G12" s="381"/>
      <c r="H12" s="381"/>
      <c r="I12" s="382"/>
      <c r="J12" s="366" t="str">
        <f ca="1">IF(AND('Mapa final'!$L$64="Muy Alta",'Mapa final'!$P$64="Leve"),CONCATENATE("R",'Mapa final'!$E$64),"")</f>
        <v/>
      </c>
      <c r="K12" s="367"/>
      <c r="L12" s="368" t="str">
        <f>IF(AND('Mapa final'!$L$70="Muy Alta",'Mapa final'!$P$70="Leve"),CONCATENATE("R",'Mapa final'!$E$70),"")</f>
        <v/>
      </c>
      <c r="M12" s="368"/>
      <c r="N12" s="368" t="str">
        <f>IF(AND('Mapa final'!$L$76="Muy Alta",'Mapa final'!$P$76="Leve"),CONCATENATE("R",'Mapa final'!$E$76),"")</f>
        <v/>
      </c>
      <c r="O12" s="369"/>
      <c r="P12" s="366" t="str">
        <f ca="1">IF(AND('Mapa final'!$L$64="Muy Alta",'Mapa final'!$P$64="Menor"),CONCATENATE("R",'Mapa final'!$E$64),"")</f>
        <v/>
      </c>
      <c r="Q12" s="367"/>
      <c r="R12" s="368" t="str">
        <f>IF(AND('Mapa final'!$L$70="Muy Alta",'Mapa final'!$P$70="Menor"),CONCATENATE("R",'Mapa final'!$E$70),"")</f>
        <v/>
      </c>
      <c r="S12" s="368"/>
      <c r="T12" s="368" t="str">
        <f>IF(AND('Mapa final'!$L$76="Muy Alta",'Mapa final'!$P$76="Menor"),CONCATENATE("R",'Mapa final'!$E$76),"")</f>
        <v/>
      </c>
      <c r="U12" s="369"/>
      <c r="V12" s="366" t="str">
        <f ca="1">IF(AND('Mapa final'!$L$64="Muy Alta",'Mapa final'!$P$64="Moderado"),CONCATENATE("R",'Mapa final'!$E$64),"")</f>
        <v/>
      </c>
      <c r="W12" s="367"/>
      <c r="X12" s="368" t="str">
        <f>IF(AND('Mapa final'!$L$70="Muy Alta",'Mapa final'!$P$70="Moderado"),CONCATENATE("R",'Mapa final'!$E$70),"")</f>
        <v/>
      </c>
      <c r="Y12" s="368"/>
      <c r="Z12" s="368" t="str">
        <f>IF(AND('Mapa final'!$L$76="Muy Alta",'Mapa final'!$P$76="Moderado"),CONCATENATE("R",'Mapa final'!$E$76),"")</f>
        <v/>
      </c>
      <c r="AA12" s="369"/>
      <c r="AB12" s="366" t="str">
        <f ca="1">IF(AND('Mapa final'!$L$64="Muy Alta",'Mapa final'!$P$64="Mayor"),CONCATENATE("R",'Mapa final'!$E$64),"")</f>
        <v/>
      </c>
      <c r="AC12" s="367"/>
      <c r="AD12" s="368" t="str">
        <f>IF(AND('Mapa final'!$L$70="Muy Alta",'Mapa final'!$P$70="Mayor"),CONCATENATE("R",'Mapa final'!$E$70),"")</f>
        <v/>
      </c>
      <c r="AE12" s="368"/>
      <c r="AF12" s="368" t="str">
        <f>IF(AND('Mapa final'!$L$76="Muy Alta",'Mapa final'!$P$76="Mayor"),CONCATENATE("R",'Mapa final'!$E$76),"")</f>
        <v/>
      </c>
      <c r="AG12" s="369"/>
      <c r="AH12" s="357" t="str">
        <f ca="1">IF(AND('Mapa final'!$L$64="Muy Alta",'Mapa final'!$P$64="Catastrófico"),CONCATENATE("R",'Mapa final'!$E$64),"")</f>
        <v/>
      </c>
      <c r="AI12" s="358"/>
      <c r="AJ12" s="358" t="str">
        <f>IF(AND('Mapa final'!$L$70="Muy Alta",'Mapa final'!$P$70="Catastrófico"),CONCATENATE("R",'Mapa final'!$E$70),"")</f>
        <v/>
      </c>
      <c r="AK12" s="358"/>
      <c r="AL12" s="358" t="str">
        <f>IF(AND('Mapa final'!$L$76="Muy Alta",'Mapa final'!$P$76="Catastrófico"),CONCATENATE("R",'Mapa final'!$E$76),"")</f>
        <v/>
      </c>
      <c r="AM12" s="359"/>
      <c r="AN12" s="95"/>
      <c r="AO12" s="393"/>
      <c r="AP12" s="394"/>
      <c r="AQ12" s="394"/>
      <c r="AR12" s="394"/>
      <c r="AS12" s="394"/>
      <c r="AT12" s="3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row>
    <row r="13" spans="1:99" ht="15.75" customHeight="1" thickBot="1" x14ac:dyDescent="0.3">
      <c r="A13" s="95"/>
      <c r="B13" s="388"/>
      <c r="C13" s="388"/>
      <c r="D13" s="389"/>
      <c r="E13" s="383"/>
      <c r="F13" s="384"/>
      <c r="G13" s="384"/>
      <c r="H13" s="384"/>
      <c r="I13" s="385"/>
      <c r="J13" s="366"/>
      <c r="K13" s="367"/>
      <c r="L13" s="367"/>
      <c r="M13" s="367"/>
      <c r="N13" s="367"/>
      <c r="O13" s="369"/>
      <c r="P13" s="366"/>
      <c r="Q13" s="367"/>
      <c r="R13" s="367"/>
      <c r="S13" s="367"/>
      <c r="T13" s="367"/>
      <c r="U13" s="369"/>
      <c r="V13" s="366"/>
      <c r="W13" s="367"/>
      <c r="X13" s="367"/>
      <c r="Y13" s="367"/>
      <c r="Z13" s="367"/>
      <c r="AA13" s="369"/>
      <c r="AB13" s="366"/>
      <c r="AC13" s="367"/>
      <c r="AD13" s="367"/>
      <c r="AE13" s="367"/>
      <c r="AF13" s="367"/>
      <c r="AG13" s="369"/>
      <c r="AH13" s="360"/>
      <c r="AI13" s="361"/>
      <c r="AJ13" s="361"/>
      <c r="AK13" s="361"/>
      <c r="AL13" s="361"/>
      <c r="AM13" s="362"/>
      <c r="AN13" s="95"/>
      <c r="AO13" s="396"/>
      <c r="AP13" s="397"/>
      <c r="AQ13" s="397"/>
      <c r="AR13" s="397"/>
      <c r="AS13" s="397"/>
      <c r="AT13" s="398"/>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row>
    <row r="14" spans="1:99" ht="15" customHeight="1" x14ac:dyDescent="0.25">
      <c r="A14" s="95"/>
      <c r="B14" s="388"/>
      <c r="C14" s="388"/>
      <c r="D14" s="389"/>
      <c r="E14" s="377" t="s">
        <v>113</v>
      </c>
      <c r="F14" s="378"/>
      <c r="G14" s="378"/>
      <c r="H14" s="378"/>
      <c r="I14" s="378"/>
      <c r="J14" s="354" t="str">
        <f ca="1">IF(AND('Mapa final'!$L$9="Alta",'Mapa final'!$P$9="Leve"),CONCATENATE("R",'Mapa final'!$E$9),"")</f>
        <v/>
      </c>
      <c r="K14" s="355"/>
      <c r="L14" s="355" t="str">
        <f ca="1">IF(AND('Mapa final'!$L$16="Alta",'Mapa final'!$P$16="Leve"),CONCATENATE("R",'Mapa final'!$E$16),"")</f>
        <v/>
      </c>
      <c r="M14" s="355"/>
      <c r="N14" s="355" t="str">
        <f ca="1">IF(AND('Mapa final'!$L$22="Alta",'Mapa final'!$P$22="Leve"),CONCATENATE("R",'Mapa final'!$E$22),"")</f>
        <v/>
      </c>
      <c r="O14" s="356"/>
      <c r="P14" s="354" t="str">
        <f ca="1">IF(AND('Mapa final'!$L$9="Alta",'Mapa final'!$P$9="Menor"),CONCATENATE("R",'Mapa final'!$E$9),"")</f>
        <v/>
      </c>
      <c r="Q14" s="355"/>
      <c r="R14" s="355" t="str">
        <f ca="1">IF(AND('Mapa final'!$L$16="Alta",'Mapa final'!$P$16="Menor"),CONCATENATE("R",'Mapa final'!$E$16),"")</f>
        <v/>
      </c>
      <c r="S14" s="355"/>
      <c r="T14" s="355" t="str">
        <f ca="1">IF(AND('Mapa final'!$L$22="Alta",'Mapa final'!$P$22="Menor"),CONCATENATE("R",'Mapa final'!$E$22),"")</f>
        <v/>
      </c>
      <c r="U14" s="356"/>
      <c r="V14" s="373" t="str">
        <f ca="1">IF(AND('Mapa final'!$L$9="Alta",'Mapa final'!$P$9="Moderado"),CONCATENATE("R",'Mapa final'!$E$9),"")</f>
        <v/>
      </c>
      <c r="W14" s="374"/>
      <c r="X14" s="374" t="str">
        <f ca="1">IF(AND('Mapa final'!$L$16="Alta",'Mapa final'!$P$16="Moderado"),CONCATENATE("R",'Mapa final'!$E$16),"")</f>
        <v/>
      </c>
      <c r="Y14" s="374"/>
      <c r="Z14" s="374" t="str">
        <f ca="1">IF(AND('Mapa final'!$L$22="Alta",'Mapa final'!$P$22="Moderado"),CONCATENATE("R",'Mapa final'!$E$22),"")</f>
        <v/>
      </c>
      <c r="AA14" s="375"/>
      <c r="AB14" s="373" t="str">
        <f ca="1">IF(AND('Mapa final'!$L$9="Alta",'Mapa final'!$P$9="Mayor"),CONCATENATE("R",'Mapa final'!$E$9),"")</f>
        <v/>
      </c>
      <c r="AC14" s="374"/>
      <c r="AD14" s="374" t="str">
        <f ca="1">IF(AND('Mapa final'!$L$16="Alta",'Mapa final'!$P$16="Mayor"),CONCATENATE("R",'Mapa final'!$E$16),"")</f>
        <v/>
      </c>
      <c r="AE14" s="374"/>
      <c r="AF14" s="374" t="str">
        <f ca="1">IF(AND('Mapa final'!$L$22="Alta",'Mapa final'!$P$22="Mayor"),CONCATENATE("R",'Mapa final'!$E$22),"")</f>
        <v/>
      </c>
      <c r="AG14" s="375"/>
      <c r="AH14" s="363" t="str">
        <f ca="1">IF(AND('Mapa final'!$L$9="Alta",'Mapa final'!$P$9="Catastrófico"),CONCATENATE("R",'Mapa final'!$E$9),"")</f>
        <v/>
      </c>
      <c r="AI14" s="364"/>
      <c r="AJ14" s="364" t="str">
        <f ca="1">IF(AND('Mapa final'!$L$16="Alta",'Mapa final'!$P$16="Catastrófico"),CONCATENATE("R",'Mapa final'!$E$16),"")</f>
        <v/>
      </c>
      <c r="AK14" s="364"/>
      <c r="AL14" s="364" t="str">
        <f ca="1">IF(AND('Mapa final'!$L$22="Alta",'Mapa final'!$P$22="Catastrófico"),CONCATENATE("R",'Mapa final'!$E$22),"")</f>
        <v/>
      </c>
      <c r="AM14" s="365"/>
      <c r="AN14" s="95"/>
      <c r="AO14" s="399" t="s">
        <v>78</v>
      </c>
      <c r="AP14" s="400"/>
      <c r="AQ14" s="400"/>
      <c r="AR14" s="400"/>
      <c r="AS14" s="400"/>
      <c r="AT14" s="401"/>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row>
    <row r="15" spans="1:99" ht="15" customHeight="1" x14ac:dyDescent="0.25">
      <c r="A15" s="95"/>
      <c r="B15" s="388"/>
      <c r="C15" s="388"/>
      <c r="D15" s="389"/>
      <c r="E15" s="380"/>
      <c r="F15" s="381"/>
      <c r="G15" s="381"/>
      <c r="H15" s="381"/>
      <c r="I15" s="386"/>
      <c r="J15" s="348"/>
      <c r="K15" s="349"/>
      <c r="L15" s="349"/>
      <c r="M15" s="349"/>
      <c r="N15" s="349"/>
      <c r="O15" s="350"/>
      <c r="P15" s="348"/>
      <c r="Q15" s="349"/>
      <c r="R15" s="349"/>
      <c r="S15" s="349"/>
      <c r="T15" s="349"/>
      <c r="U15" s="350"/>
      <c r="V15" s="366"/>
      <c r="W15" s="367"/>
      <c r="X15" s="367"/>
      <c r="Y15" s="367"/>
      <c r="Z15" s="367"/>
      <c r="AA15" s="369"/>
      <c r="AB15" s="366"/>
      <c r="AC15" s="367"/>
      <c r="AD15" s="367"/>
      <c r="AE15" s="367"/>
      <c r="AF15" s="367"/>
      <c r="AG15" s="369"/>
      <c r="AH15" s="357"/>
      <c r="AI15" s="358"/>
      <c r="AJ15" s="358"/>
      <c r="AK15" s="358"/>
      <c r="AL15" s="358"/>
      <c r="AM15" s="359"/>
      <c r="AN15" s="95"/>
      <c r="AO15" s="402"/>
      <c r="AP15" s="403"/>
      <c r="AQ15" s="403"/>
      <c r="AR15" s="403"/>
      <c r="AS15" s="403"/>
      <c r="AT15" s="404"/>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row>
    <row r="16" spans="1:99" ht="15" customHeight="1" x14ac:dyDescent="0.25">
      <c r="A16" s="95"/>
      <c r="B16" s="388"/>
      <c r="C16" s="388"/>
      <c r="D16" s="389"/>
      <c r="E16" s="380"/>
      <c r="F16" s="381"/>
      <c r="G16" s="381"/>
      <c r="H16" s="381"/>
      <c r="I16" s="386"/>
      <c r="J16" s="348" t="str">
        <f ca="1">IF(AND('Mapa final'!$L$28="Alta",'Mapa final'!$P$28="Leve"),CONCATENATE("R",'Mapa final'!$E$28),"")</f>
        <v/>
      </c>
      <c r="K16" s="349"/>
      <c r="L16" s="349" t="str">
        <f ca="1">IF(AND('Mapa final'!$L$34="Alta",'Mapa final'!$P$34="Leve"),CONCATENATE("R",'Mapa final'!$E$34),"")</f>
        <v/>
      </c>
      <c r="M16" s="349"/>
      <c r="N16" s="349" t="str">
        <f ca="1">IF(AND('Mapa final'!$L$40="Alta",'Mapa final'!$P$40="Leve"),CONCATENATE("R",'Mapa final'!$E$40),"")</f>
        <v/>
      </c>
      <c r="O16" s="350"/>
      <c r="P16" s="348" t="str">
        <f ca="1">IF(AND('Mapa final'!$L$28="Alta",'Mapa final'!$P$28="Menor"),CONCATENATE("R",'Mapa final'!$E$28),"")</f>
        <v/>
      </c>
      <c r="Q16" s="349"/>
      <c r="R16" s="349" t="str">
        <f ca="1">IF(AND('Mapa final'!$L$34="Alta",'Mapa final'!$P$34="Menor"),CONCATENATE("R",'Mapa final'!$E$34),"")</f>
        <v/>
      </c>
      <c r="S16" s="349"/>
      <c r="T16" s="349" t="str">
        <f ca="1">IF(AND('Mapa final'!$L$40="Alta",'Mapa final'!$P$40="Menor"),CONCATENATE("R",'Mapa final'!$E$40),"")</f>
        <v/>
      </c>
      <c r="U16" s="350"/>
      <c r="V16" s="366" t="str">
        <f ca="1">IF(AND('Mapa final'!$L$28="Alta",'Mapa final'!$P$28="Moderado"),CONCATENATE("R",'Mapa final'!$E$28),"")</f>
        <v/>
      </c>
      <c r="W16" s="367"/>
      <c r="X16" s="368" t="str">
        <f ca="1">IF(AND('Mapa final'!$L$34="Alta",'Mapa final'!$P$34="Moderado"),CONCATENATE("R",'Mapa final'!$E$34),"")</f>
        <v/>
      </c>
      <c r="Y16" s="368"/>
      <c r="Z16" s="368" t="str">
        <f ca="1">IF(AND('Mapa final'!$L$40="Alta",'Mapa final'!$P$40="Moderado"),CONCATENATE("R",'Mapa final'!$E$40),"")</f>
        <v/>
      </c>
      <c r="AA16" s="369"/>
      <c r="AB16" s="366" t="str">
        <f ca="1">IF(AND('Mapa final'!$L$28="Alta",'Mapa final'!$P$28="Mayor"),CONCATENATE("R",'Mapa final'!$E$28),"")</f>
        <v/>
      </c>
      <c r="AC16" s="367"/>
      <c r="AD16" s="368" t="str">
        <f ca="1">IF(AND('Mapa final'!$L$34="Alta",'Mapa final'!$P$34="Mayor"),CONCATENATE("R",'Mapa final'!$E$34),"")</f>
        <v/>
      </c>
      <c r="AE16" s="368"/>
      <c r="AF16" s="368" t="str">
        <f ca="1">IF(AND('Mapa final'!$L$40="Alta",'Mapa final'!$P$40="Mayor"),CONCATENATE("R",'Mapa final'!$E$40),"")</f>
        <v/>
      </c>
      <c r="AG16" s="369"/>
      <c r="AH16" s="357" t="str">
        <f ca="1">IF(AND('Mapa final'!$L$28="Alta",'Mapa final'!$P$28="Catastrófico"),CONCATENATE("R",'Mapa final'!$E$28),"")</f>
        <v/>
      </c>
      <c r="AI16" s="358"/>
      <c r="AJ16" s="358" t="str">
        <f ca="1">IF(AND('Mapa final'!$L$34="Alta",'Mapa final'!$P$34="Catastrófico"),CONCATENATE("R",'Mapa final'!$E$34),"")</f>
        <v/>
      </c>
      <c r="AK16" s="358"/>
      <c r="AL16" s="358" t="str">
        <f ca="1">IF(AND('Mapa final'!$L$40="Alta",'Mapa final'!$P$40="Catastrófico"),CONCATENATE("R",'Mapa final'!$E$40),"")</f>
        <v/>
      </c>
      <c r="AM16" s="359"/>
      <c r="AN16" s="95"/>
      <c r="AO16" s="402"/>
      <c r="AP16" s="403"/>
      <c r="AQ16" s="403"/>
      <c r="AR16" s="403"/>
      <c r="AS16" s="403"/>
      <c r="AT16" s="404"/>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row>
    <row r="17" spans="1:80" ht="15" customHeight="1" x14ac:dyDescent="0.25">
      <c r="A17" s="95"/>
      <c r="B17" s="388"/>
      <c r="C17" s="388"/>
      <c r="D17" s="389"/>
      <c r="E17" s="380"/>
      <c r="F17" s="381"/>
      <c r="G17" s="381"/>
      <c r="H17" s="381"/>
      <c r="I17" s="386"/>
      <c r="J17" s="348"/>
      <c r="K17" s="349"/>
      <c r="L17" s="349"/>
      <c r="M17" s="349"/>
      <c r="N17" s="349"/>
      <c r="O17" s="350"/>
      <c r="P17" s="348"/>
      <c r="Q17" s="349"/>
      <c r="R17" s="349"/>
      <c r="S17" s="349"/>
      <c r="T17" s="349"/>
      <c r="U17" s="350"/>
      <c r="V17" s="366"/>
      <c r="W17" s="367"/>
      <c r="X17" s="368"/>
      <c r="Y17" s="368"/>
      <c r="Z17" s="368"/>
      <c r="AA17" s="369"/>
      <c r="AB17" s="366"/>
      <c r="AC17" s="367"/>
      <c r="AD17" s="368"/>
      <c r="AE17" s="368"/>
      <c r="AF17" s="368"/>
      <c r="AG17" s="369"/>
      <c r="AH17" s="357"/>
      <c r="AI17" s="358"/>
      <c r="AJ17" s="358"/>
      <c r="AK17" s="358"/>
      <c r="AL17" s="358"/>
      <c r="AM17" s="359"/>
      <c r="AN17" s="95"/>
      <c r="AO17" s="402"/>
      <c r="AP17" s="403"/>
      <c r="AQ17" s="403"/>
      <c r="AR17" s="403"/>
      <c r="AS17" s="403"/>
      <c r="AT17" s="404"/>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row>
    <row r="18" spans="1:80" ht="15" customHeight="1" x14ac:dyDescent="0.25">
      <c r="A18" s="95"/>
      <c r="B18" s="388"/>
      <c r="C18" s="388"/>
      <c r="D18" s="389"/>
      <c r="E18" s="380"/>
      <c r="F18" s="381"/>
      <c r="G18" s="381"/>
      <c r="H18" s="381"/>
      <c r="I18" s="386"/>
      <c r="J18" s="348" t="str">
        <f ca="1">IF(AND('Mapa final'!$L$46="Alta",'Mapa final'!$P$46="Leve"),CONCATENATE("R",'Mapa final'!$E$46),"")</f>
        <v/>
      </c>
      <c r="K18" s="349"/>
      <c r="L18" s="349" t="str">
        <f ca="1">IF(AND('Mapa final'!$L$52="Alta",'Mapa final'!$P$52="Leve"),CONCATENATE("R",'Mapa final'!$E$52),"")</f>
        <v/>
      </c>
      <c r="M18" s="349"/>
      <c r="N18" s="349" t="str">
        <f ca="1">IF(AND('Mapa final'!$L$58="Alta",'Mapa final'!$P$58="Leve"),CONCATENATE("R",'Mapa final'!$E$58),"")</f>
        <v/>
      </c>
      <c r="O18" s="350"/>
      <c r="P18" s="348" t="str">
        <f ca="1">IF(AND('Mapa final'!$L$46="Alta",'Mapa final'!$P$46="Menor"),CONCATENATE("R",'Mapa final'!$E$46),"")</f>
        <v/>
      </c>
      <c r="Q18" s="349"/>
      <c r="R18" s="349" t="str">
        <f ca="1">IF(AND('Mapa final'!$L$52="Alta",'Mapa final'!$P$52="Menor"),CONCATENATE("R",'Mapa final'!$E$52),"")</f>
        <v/>
      </c>
      <c r="S18" s="349"/>
      <c r="T18" s="349" t="str">
        <f ca="1">IF(AND('Mapa final'!$L$58="Alta",'Mapa final'!$P$58="Menor"),CONCATENATE("R",'Mapa final'!$E$58),"")</f>
        <v/>
      </c>
      <c r="U18" s="350"/>
      <c r="V18" s="366" t="str">
        <f ca="1">IF(AND('Mapa final'!$L$46="Alta",'Mapa final'!$P$46="Moderado"),CONCATENATE("R",'Mapa final'!$E$46),"")</f>
        <v/>
      </c>
      <c r="W18" s="367"/>
      <c r="X18" s="368" t="str">
        <f ca="1">IF(AND('Mapa final'!$L$52="Alta",'Mapa final'!$P$52="Moderado"),CONCATENATE("R",'Mapa final'!$E$52),"")</f>
        <v/>
      </c>
      <c r="Y18" s="368"/>
      <c r="Z18" s="368" t="str">
        <f ca="1">IF(AND('Mapa final'!$L$58="Alta",'Mapa final'!$P$58="Moderado"),CONCATENATE("R",'Mapa final'!$E$58),"")</f>
        <v/>
      </c>
      <c r="AA18" s="369"/>
      <c r="AB18" s="366" t="str">
        <f ca="1">IF(AND('Mapa final'!$L$46="Alta",'Mapa final'!$P$46="Mayor"),CONCATENATE("R",'Mapa final'!$E$46),"")</f>
        <v/>
      </c>
      <c r="AC18" s="367"/>
      <c r="AD18" s="368" t="str">
        <f ca="1">IF(AND('Mapa final'!$L$52="Alta",'Mapa final'!$P$52="Mayor"),CONCATENATE("R",'Mapa final'!$E$52),"")</f>
        <v/>
      </c>
      <c r="AE18" s="368"/>
      <c r="AF18" s="368" t="str">
        <f ca="1">IF(AND('Mapa final'!$L$58="Alta",'Mapa final'!$P$58="Mayor"),CONCATENATE("R",'Mapa final'!$E$58),"")</f>
        <v/>
      </c>
      <c r="AG18" s="369"/>
      <c r="AH18" s="357" t="str">
        <f ca="1">IF(AND('Mapa final'!$L$46="Alta",'Mapa final'!$P$46="Catastrófico"),CONCATENATE("R",'Mapa final'!$E$46),"")</f>
        <v/>
      </c>
      <c r="AI18" s="358"/>
      <c r="AJ18" s="358" t="str">
        <f ca="1">IF(AND('Mapa final'!$L$52="Alta",'Mapa final'!$P$52="Catastrófico"),CONCATENATE("R",'Mapa final'!$E$52),"")</f>
        <v/>
      </c>
      <c r="AK18" s="358"/>
      <c r="AL18" s="358" t="str">
        <f ca="1">IF(AND('Mapa final'!$L$58="Alta",'Mapa final'!$P$58="Catastrófico"),CONCATENATE("R",'Mapa final'!$E$58),"")</f>
        <v/>
      </c>
      <c r="AM18" s="359"/>
      <c r="AN18" s="95"/>
      <c r="AO18" s="402"/>
      <c r="AP18" s="403"/>
      <c r="AQ18" s="403"/>
      <c r="AR18" s="403"/>
      <c r="AS18" s="403"/>
      <c r="AT18" s="404"/>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row>
    <row r="19" spans="1:80" ht="15" customHeight="1" x14ac:dyDescent="0.25">
      <c r="A19" s="95"/>
      <c r="B19" s="388"/>
      <c r="C19" s="388"/>
      <c r="D19" s="389"/>
      <c r="E19" s="380"/>
      <c r="F19" s="381"/>
      <c r="G19" s="381"/>
      <c r="H19" s="381"/>
      <c r="I19" s="386"/>
      <c r="J19" s="348"/>
      <c r="K19" s="349"/>
      <c r="L19" s="349"/>
      <c r="M19" s="349"/>
      <c r="N19" s="349"/>
      <c r="O19" s="350"/>
      <c r="P19" s="348"/>
      <c r="Q19" s="349"/>
      <c r="R19" s="349"/>
      <c r="S19" s="349"/>
      <c r="T19" s="349"/>
      <c r="U19" s="350"/>
      <c r="V19" s="366"/>
      <c r="W19" s="367"/>
      <c r="X19" s="368"/>
      <c r="Y19" s="368"/>
      <c r="Z19" s="368"/>
      <c r="AA19" s="369"/>
      <c r="AB19" s="366"/>
      <c r="AC19" s="367"/>
      <c r="AD19" s="368"/>
      <c r="AE19" s="368"/>
      <c r="AF19" s="368"/>
      <c r="AG19" s="369"/>
      <c r="AH19" s="357"/>
      <c r="AI19" s="358"/>
      <c r="AJ19" s="358"/>
      <c r="AK19" s="358"/>
      <c r="AL19" s="358"/>
      <c r="AM19" s="359"/>
      <c r="AN19" s="95"/>
      <c r="AO19" s="402"/>
      <c r="AP19" s="403"/>
      <c r="AQ19" s="403"/>
      <c r="AR19" s="403"/>
      <c r="AS19" s="403"/>
      <c r="AT19" s="404"/>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row>
    <row r="20" spans="1:80" ht="15" customHeight="1" x14ac:dyDescent="0.25">
      <c r="A20" s="95"/>
      <c r="B20" s="388"/>
      <c r="C20" s="388"/>
      <c r="D20" s="389"/>
      <c r="E20" s="380"/>
      <c r="F20" s="381"/>
      <c r="G20" s="381"/>
      <c r="H20" s="381"/>
      <c r="I20" s="386"/>
      <c r="J20" s="348" t="str">
        <f ca="1">IF(AND('Mapa final'!$L$64="Alta",'Mapa final'!$P$64="Leve"),CONCATENATE("R",'Mapa final'!$E$64),"")</f>
        <v/>
      </c>
      <c r="K20" s="349"/>
      <c r="L20" s="349" t="str">
        <f>IF(AND('Mapa final'!$L$70="Alta",'Mapa final'!$P$70="Leve"),CONCATENATE("R",'Mapa final'!$E$70),"")</f>
        <v/>
      </c>
      <c r="M20" s="349"/>
      <c r="N20" s="349" t="str">
        <f>IF(AND('Mapa final'!$L$76="Alta",'Mapa final'!$P$76="Leve"),CONCATENATE("R",'Mapa final'!$E$76),"")</f>
        <v/>
      </c>
      <c r="O20" s="350"/>
      <c r="P20" s="348" t="str">
        <f ca="1">IF(AND('Mapa final'!$L$64="Alta",'Mapa final'!$P$64="Menor"),CONCATENATE("R",'Mapa final'!$E$64),"")</f>
        <v/>
      </c>
      <c r="Q20" s="349"/>
      <c r="R20" s="349" t="str">
        <f>IF(AND('Mapa final'!$L$70="Alta",'Mapa final'!$P$70="Menor"),CONCATENATE("R",'Mapa final'!$E$70),"")</f>
        <v/>
      </c>
      <c r="S20" s="349"/>
      <c r="T20" s="349" t="str">
        <f>IF(AND('Mapa final'!$L$76="Alta",'Mapa final'!$P$76="Menor"),CONCATENATE("R",'Mapa final'!$E$76),"")</f>
        <v/>
      </c>
      <c r="U20" s="350"/>
      <c r="V20" s="366" t="str">
        <f ca="1">IF(AND('Mapa final'!$L$64="Alta",'Mapa final'!$P$64="Moderado"),CONCATENATE("R",'Mapa final'!$E$64),"")</f>
        <v/>
      </c>
      <c r="W20" s="367"/>
      <c r="X20" s="368" t="str">
        <f>IF(AND('Mapa final'!$L$70="Alta",'Mapa final'!$P$70="Moderado"),CONCATENATE("R",'Mapa final'!$E$70),"")</f>
        <v/>
      </c>
      <c r="Y20" s="368"/>
      <c r="Z20" s="368" t="str">
        <f>IF(AND('Mapa final'!$L$76="Alta",'Mapa final'!$P$76="Moderado"),CONCATENATE("R",'Mapa final'!$E$76),"")</f>
        <v/>
      </c>
      <c r="AA20" s="369"/>
      <c r="AB20" s="366" t="str">
        <f ca="1">IF(AND('Mapa final'!$L$64="Alta",'Mapa final'!$P$64="Mayor"),CONCATENATE("R",'Mapa final'!$E$64),"")</f>
        <v/>
      </c>
      <c r="AC20" s="367"/>
      <c r="AD20" s="368" t="str">
        <f>IF(AND('Mapa final'!$L$70="Alta",'Mapa final'!$P$70="Mayor"),CONCATENATE("R",'Mapa final'!$E$70),"")</f>
        <v/>
      </c>
      <c r="AE20" s="368"/>
      <c r="AF20" s="368" t="str">
        <f>IF(AND('Mapa final'!$L$76="Alta",'Mapa final'!$P$76="Mayor"),CONCATENATE("R",'Mapa final'!$E$76),"")</f>
        <v/>
      </c>
      <c r="AG20" s="369"/>
      <c r="AH20" s="357" t="str">
        <f ca="1">IF(AND('Mapa final'!$L$64="Alta",'Mapa final'!$P$64="Catastrófico"),CONCATENATE("R",'Mapa final'!$E$64),"")</f>
        <v/>
      </c>
      <c r="AI20" s="358"/>
      <c r="AJ20" s="358" t="str">
        <f>IF(AND('Mapa final'!$L$70="Alta",'Mapa final'!$P$70="Catastrófico"),CONCATENATE("R",'Mapa final'!$E$70),"")</f>
        <v/>
      </c>
      <c r="AK20" s="358"/>
      <c r="AL20" s="358" t="str">
        <f>IF(AND('Mapa final'!$L$76="Alta",'Mapa final'!$P$76="Catastrófico"),CONCATENATE("R",'Mapa final'!$E$76),"")</f>
        <v/>
      </c>
      <c r="AM20" s="359"/>
      <c r="AN20" s="95"/>
      <c r="AO20" s="402"/>
      <c r="AP20" s="403"/>
      <c r="AQ20" s="403"/>
      <c r="AR20" s="403"/>
      <c r="AS20" s="403"/>
      <c r="AT20" s="404"/>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row>
    <row r="21" spans="1:80" ht="15.75" customHeight="1" thickBot="1" x14ac:dyDescent="0.3">
      <c r="A21" s="95"/>
      <c r="B21" s="388"/>
      <c r="C21" s="388"/>
      <c r="D21" s="389"/>
      <c r="E21" s="383"/>
      <c r="F21" s="384"/>
      <c r="G21" s="384"/>
      <c r="H21" s="384"/>
      <c r="I21" s="384"/>
      <c r="J21" s="351"/>
      <c r="K21" s="352"/>
      <c r="L21" s="352"/>
      <c r="M21" s="352"/>
      <c r="N21" s="352"/>
      <c r="O21" s="353"/>
      <c r="P21" s="351"/>
      <c r="Q21" s="352"/>
      <c r="R21" s="352"/>
      <c r="S21" s="352"/>
      <c r="T21" s="352"/>
      <c r="U21" s="353"/>
      <c r="V21" s="370"/>
      <c r="W21" s="371"/>
      <c r="X21" s="371"/>
      <c r="Y21" s="371"/>
      <c r="Z21" s="371"/>
      <c r="AA21" s="372"/>
      <c r="AB21" s="370"/>
      <c r="AC21" s="371"/>
      <c r="AD21" s="371"/>
      <c r="AE21" s="371"/>
      <c r="AF21" s="371"/>
      <c r="AG21" s="372"/>
      <c r="AH21" s="360"/>
      <c r="AI21" s="361"/>
      <c r="AJ21" s="361"/>
      <c r="AK21" s="361"/>
      <c r="AL21" s="361"/>
      <c r="AM21" s="362"/>
      <c r="AN21" s="95"/>
      <c r="AO21" s="405"/>
      <c r="AP21" s="406"/>
      <c r="AQ21" s="406"/>
      <c r="AR21" s="406"/>
      <c r="AS21" s="406"/>
      <c r="AT21" s="407"/>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row>
    <row r="22" spans="1:80" x14ac:dyDescent="0.25">
      <c r="A22" s="95"/>
      <c r="B22" s="388"/>
      <c r="C22" s="388"/>
      <c r="D22" s="389"/>
      <c r="E22" s="377" t="s">
        <v>115</v>
      </c>
      <c r="F22" s="378"/>
      <c r="G22" s="378"/>
      <c r="H22" s="378"/>
      <c r="I22" s="379"/>
      <c r="J22" s="354" t="str">
        <f ca="1">IF(AND('Mapa final'!$L$9="Media",'Mapa final'!$P$9="Leve"),CONCATENATE("R",'Mapa final'!$E$9),"")</f>
        <v/>
      </c>
      <c r="K22" s="355"/>
      <c r="L22" s="355" t="str">
        <f ca="1">IF(AND('Mapa final'!$L$16="Media",'Mapa final'!$P$16="Leve"),CONCATENATE("R",'Mapa final'!$E$16),"")</f>
        <v/>
      </c>
      <c r="M22" s="355"/>
      <c r="N22" s="355" t="str">
        <f ca="1">IF(AND('Mapa final'!$L$22="Media",'Mapa final'!$P$22="Leve"),CONCATENATE("R",'Mapa final'!$E$22),"")</f>
        <v/>
      </c>
      <c r="O22" s="356"/>
      <c r="P22" s="354" t="str">
        <f ca="1">IF(AND('Mapa final'!$L$9="Media",'Mapa final'!$P$9="Menor"),CONCATENATE("R",'Mapa final'!$E$9),"")</f>
        <v/>
      </c>
      <c r="Q22" s="355"/>
      <c r="R22" s="355" t="str">
        <f ca="1">IF(AND('Mapa final'!$L$16="Media",'Mapa final'!$P$16="Menor"),CONCATENATE("R",'Mapa final'!$E$16),"")</f>
        <v/>
      </c>
      <c r="S22" s="355"/>
      <c r="T22" s="355" t="str">
        <f ca="1">IF(AND('Mapa final'!$L$22="Media",'Mapa final'!$P$22="Menor"),CONCATENATE("R",'Mapa final'!$E$22),"")</f>
        <v/>
      </c>
      <c r="U22" s="356"/>
      <c r="V22" s="354" t="str">
        <f ca="1">IF(AND('Mapa final'!$L$9="Media",'Mapa final'!$P$9="Moderado"),CONCATENATE("R",'Mapa final'!$E$9),"")</f>
        <v/>
      </c>
      <c r="W22" s="355"/>
      <c r="X22" s="355" t="str">
        <f ca="1">IF(AND('Mapa final'!$L$16="Media",'Mapa final'!$P$16="Moderado"),CONCATENATE("R",'Mapa final'!$E$16),"")</f>
        <v/>
      </c>
      <c r="Y22" s="355"/>
      <c r="Z22" s="355" t="str">
        <f ca="1">IF(AND('Mapa final'!$L$22="Media",'Mapa final'!$P$22="Moderado"),CONCATENATE("R",'Mapa final'!$E$22),"")</f>
        <v/>
      </c>
      <c r="AA22" s="356"/>
      <c r="AB22" s="373" t="str">
        <f ca="1">IF(AND('Mapa final'!$L$9="Media",'Mapa final'!$P$9="Mayor"),CONCATENATE("R",'Mapa final'!$E$9),"")</f>
        <v/>
      </c>
      <c r="AC22" s="374"/>
      <c r="AD22" s="374" t="str">
        <f ca="1">IF(AND('Mapa final'!$L$16="Media",'Mapa final'!$P$16="Mayor"),CONCATENATE("R",'Mapa final'!$E$16),"")</f>
        <v/>
      </c>
      <c r="AE22" s="374"/>
      <c r="AF22" s="374" t="str">
        <f ca="1">IF(AND('Mapa final'!$L$22="Media",'Mapa final'!$P$22="Mayor"),CONCATENATE("R",'Mapa final'!$E$22),"")</f>
        <v/>
      </c>
      <c r="AG22" s="375"/>
      <c r="AH22" s="363" t="str">
        <f ca="1">IF(AND('Mapa final'!$L$9="Media",'Mapa final'!$P$9="Catastrófico"),CONCATENATE("R",'Mapa final'!$E$9),"")</f>
        <v/>
      </c>
      <c r="AI22" s="364"/>
      <c r="AJ22" s="364" t="str">
        <f ca="1">IF(AND('Mapa final'!$L$16="Media",'Mapa final'!$P$16="Catastrófico"),CONCATENATE("R",'Mapa final'!$E$16),"")</f>
        <v/>
      </c>
      <c r="AK22" s="364"/>
      <c r="AL22" s="364" t="str">
        <f ca="1">IF(AND('Mapa final'!$L$22="Media",'Mapa final'!$P$22="Catastrófico"),CONCATENATE("R",'Mapa final'!$E$22),"")</f>
        <v/>
      </c>
      <c r="AM22" s="365"/>
      <c r="AN22" s="95"/>
      <c r="AO22" s="408" t="s">
        <v>79</v>
      </c>
      <c r="AP22" s="409"/>
      <c r="AQ22" s="409"/>
      <c r="AR22" s="409"/>
      <c r="AS22" s="409"/>
      <c r="AT22" s="410"/>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row>
    <row r="23" spans="1:80" x14ac:dyDescent="0.25">
      <c r="A23" s="95"/>
      <c r="B23" s="388"/>
      <c r="C23" s="388"/>
      <c r="D23" s="389"/>
      <c r="E23" s="380"/>
      <c r="F23" s="381"/>
      <c r="G23" s="381"/>
      <c r="H23" s="381"/>
      <c r="I23" s="382"/>
      <c r="J23" s="348"/>
      <c r="K23" s="349"/>
      <c r="L23" s="349"/>
      <c r="M23" s="349"/>
      <c r="N23" s="349"/>
      <c r="O23" s="350"/>
      <c r="P23" s="348"/>
      <c r="Q23" s="349"/>
      <c r="R23" s="349"/>
      <c r="S23" s="349"/>
      <c r="T23" s="349"/>
      <c r="U23" s="350"/>
      <c r="V23" s="348"/>
      <c r="W23" s="349"/>
      <c r="X23" s="349"/>
      <c r="Y23" s="349"/>
      <c r="Z23" s="349"/>
      <c r="AA23" s="350"/>
      <c r="AB23" s="366"/>
      <c r="AC23" s="367"/>
      <c r="AD23" s="367"/>
      <c r="AE23" s="367"/>
      <c r="AF23" s="367"/>
      <c r="AG23" s="369"/>
      <c r="AH23" s="357"/>
      <c r="AI23" s="358"/>
      <c r="AJ23" s="358"/>
      <c r="AK23" s="358"/>
      <c r="AL23" s="358"/>
      <c r="AM23" s="359"/>
      <c r="AN23" s="95"/>
      <c r="AO23" s="411"/>
      <c r="AP23" s="412"/>
      <c r="AQ23" s="412"/>
      <c r="AR23" s="412"/>
      <c r="AS23" s="412"/>
      <c r="AT23" s="413"/>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row>
    <row r="24" spans="1:80" x14ac:dyDescent="0.25">
      <c r="A24" s="95"/>
      <c r="B24" s="388"/>
      <c r="C24" s="388"/>
      <c r="D24" s="389"/>
      <c r="E24" s="380"/>
      <c r="F24" s="381"/>
      <c r="G24" s="381"/>
      <c r="H24" s="381"/>
      <c r="I24" s="382"/>
      <c r="J24" s="348" t="str">
        <f ca="1">IF(AND('Mapa final'!$L$28="Media",'Mapa final'!$P$28="Leve"),CONCATENATE("R",'Mapa final'!$E$28),"")</f>
        <v/>
      </c>
      <c r="K24" s="349"/>
      <c r="L24" s="349" t="str">
        <f ca="1">IF(AND('Mapa final'!$L$34="Media",'Mapa final'!$P$34="Leve"),CONCATENATE("R",'Mapa final'!$E$34),"")</f>
        <v/>
      </c>
      <c r="M24" s="349"/>
      <c r="N24" s="349" t="str">
        <f ca="1">IF(AND('Mapa final'!$L$40="Media",'Mapa final'!$P$40="Leve"),CONCATENATE("R",'Mapa final'!$E$40),"")</f>
        <v/>
      </c>
      <c r="O24" s="350"/>
      <c r="P24" s="348" t="str">
        <f ca="1">IF(AND('Mapa final'!$L$28="Media",'Mapa final'!$P$28="Menor"),CONCATENATE("R",'Mapa final'!$E$28),"")</f>
        <v/>
      </c>
      <c r="Q24" s="349"/>
      <c r="R24" s="349" t="str">
        <f ca="1">IF(AND('Mapa final'!$L$34="Media",'Mapa final'!$P$34="Menor"),CONCATENATE("R",'Mapa final'!$E$34),"")</f>
        <v/>
      </c>
      <c r="S24" s="349"/>
      <c r="T24" s="349" t="str">
        <f ca="1">IF(AND('Mapa final'!$L$40="Media",'Mapa final'!$P$40="Menor"),CONCATENATE("R",'Mapa final'!$E$40),"")</f>
        <v/>
      </c>
      <c r="U24" s="350"/>
      <c r="V24" s="348" t="str">
        <f ca="1">IF(AND('Mapa final'!$L$28="Media",'Mapa final'!$P$28="Moderado"),CONCATENATE("R",'Mapa final'!$E$28),"")</f>
        <v/>
      </c>
      <c r="W24" s="349"/>
      <c r="X24" s="349" t="str">
        <f ca="1">IF(AND('Mapa final'!$L$34="Media",'Mapa final'!$P$34="Moderado"),CONCATENATE("R",'Mapa final'!$E$34),"")</f>
        <v/>
      </c>
      <c r="Y24" s="349"/>
      <c r="Z24" s="349" t="str">
        <f ca="1">IF(AND('Mapa final'!$L$40="Media",'Mapa final'!$P$40="Moderado"),CONCATENATE("R",'Mapa final'!$E$40),"")</f>
        <v/>
      </c>
      <c r="AA24" s="350"/>
      <c r="AB24" s="366" t="str">
        <f ca="1">IF(AND('Mapa final'!$L$28="Media",'Mapa final'!$P$28="Mayor"),CONCATENATE("R",'Mapa final'!$E$28),"")</f>
        <v/>
      </c>
      <c r="AC24" s="367"/>
      <c r="AD24" s="368" t="str">
        <f ca="1">IF(AND('Mapa final'!$L$34="Media",'Mapa final'!$P$34="Mayor"),CONCATENATE("R",'Mapa final'!$E$34),"")</f>
        <v/>
      </c>
      <c r="AE24" s="368"/>
      <c r="AF24" s="368" t="str">
        <f ca="1">IF(AND('Mapa final'!$L$40="Media",'Mapa final'!$P$40="Mayor"),CONCATENATE("R",'Mapa final'!$E$40),"")</f>
        <v/>
      </c>
      <c r="AG24" s="369"/>
      <c r="AH24" s="357" t="str">
        <f ca="1">IF(AND('Mapa final'!$L$28="Media",'Mapa final'!$P$28="Catastrófico"),CONCATENATE("R",'Mapa final'!$E$28),"")</f>
        <v/>
      </c>
      <c r="AI24" s="358"/>
      <c r="AJ24" s="358" t="str">
        <f ca="1">IF(AND('Mapa final'!$L$34="Media",'Mapa final'!$P$34="Catastrófico"),CONCATENATE("R",'Mapa final'!$E$34),"")</f>
        <v/>
      </c>
      <c r="AK24" s="358"/>
      <c r="AL24" s="358" t="str">
        <f ca="1">IF(AND('Mapa final'!$L$40="Media",'Mapa final'!$P$40="Catastrófico"),CONCATENATE("R",'Mapa final'!$E$40),"")</f>
        <v/>
      </c>
      <c r="AM24" s="359"/>
      <c r="AN24" s="95"/>
      <c r="AO24" s="411"/>
      <c r="AP24" s="412"/>
      <c r="AQ24" s="412"/>
      <c r="AR24" s="412"/>
      <c r="AS24" s="412"/>
      <c r="AT24" s="413"/>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row>
    <row r="25" spans="1:80" x14ac:dyDescent="0.25">
      <c r="A25" s="95"/>
      <c r="B25" s="388"/>
      <c r="C25" s="388"/>
      <c r="D25" s="389"/>
      <c r="E25" s="380"/>
      <c r="F25" s="381"/>
      <c r="G25" s="381"/>
      <c r="H25" s="381"/>
      <c r="I25" s="382"/>
      <c r="J25" s="348"/>
      <c r="K25" s="349"/>
      <c r="L25" s="349"/>
      <c r="M25" s="349"/>
      <c r="N25" s="349"/>
      <c r="O25" s="350"/>
      <c r="P25" s="348"/>
      <c r="Q25" s="349"/>
      <c r="R25" s="349"/>
      <c r="S25" s="349"/>
      <c r="T25" s="349"/>
      <c r="U25" s="350"/>
      <c r="V25" s="348"/>
      <c r="W25" s="349"/>
      <c r="X25" s="349"/>
      <c r="Y25" s="349"/>
      <c r="Z25" s="349"/>
      <c r="AA25" s="350"/>
      <c r="AB25" s="366"/>
      <c r="AC25" s="367"/>
      <c r="AD25" s="368"/>
      <c r="AE25" s="368"/>
      <c r="AF25" s="368"/>
      <c r="AG25" s="369"/>
      <c r="AH25" s="357"/>
      <c r="AI25" s="358"/>
      <c r="AJ25" s="358"/>
      <c r="AK25" s="358"/>
      <c r="AL25" s="358"/>
      <c r="AM25" s="359"/>
      <c r="AN25" s="95"/>
      <c r="AO25" s="411"/>
      <c r="AP25" s="412"/>
      <c r="AQ25" s="412"/>
      <c r="AR25" s="412"/>
      <c r="AS25" s="412"/>
      <c r="AT25" s="413"/>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row>
    <row r="26" spans="1:80" x14ac:dyDescent="0.25">
      <c r="A26" s="95"/>
      <c r="B26" s="388"/>
      <c r="C26" s="388"/>
      <c r="D26" s="389"/>
      <c r="E26" s="380"/>
      <c r="F26" s="381"/>
      <c r="G26" s="381"/>
      <c r="H26" s="381"/>
      <c r="I26" s="382"/>
      <c r="J26" s="348" t="str">
        <f ca="1">IF(AND('Mapa final'!$L$46="Media",'Mapa final'!$P$46="Leve"),CONCATENATE("R",'Mapa final'!$E$46),"")</f>
        <v/>
      </c>
      <c r="K26" s="349"/>
      <c r="L26" s="349" t="str">
        <f ca="1">IF(AND('Mapa final'!$L$52="Media",'Mapa final'!$P$52="Leve"),CONCATENATE("R",'Mapa final'!$E$52),"")</f>
        <v/>
      </c>
      <c r="M26" s="349"/>
      <c r="N26" s="349" t="str">
        <f ca="1">IF(AND('Mapa final'!$L$58="Media",'Mapa final'!$P$58="Leve"),CONCATENATE("R",'Mapa final'!$E$58),"")</f>
        <v/>
      </c>
      <c r="O26" s="350"/>
      <c r="P26" s="348" t="str">
        <f ca="1">IF(AND('Mapa final'!$L$46="Media",'Mapa final'!$P$46="Menor"),CONCATENATE("R",'Mapa final'!$E$46),"")</f>
        <v/>
      </c>
      <c r="Q26" s="349"/>
      <c r="R26" s="349" t="str">
        <f ca="1">IF(AND('Mapa final'!$L$52="Media",'Mapa final'!$P$52="Menor"),CONCATENATE("R",'Mapa final'!$E$52),"")</f>
        <v/>
      </c>
      <c r="S26" s="349"/>
      <c r="T26" s="349" t="str">
        <f ca="1">IF(AND('Mapa final'!$L$58="Media",'Mapa final'!$P$58="Menor"),CONCATENATE("R",'Mapa final'!$E$58),"")</f>
        <v/>
      </c>
      <c r="U26" s="350"/>
      <c r="V26" s="348" t="str">
        <f ca="1">IF(AND('Mapa final'!$L$46="Media",'Mapa final'!$P$46="Moderado"),CONCATENATE("R",'Mapa final'!$E$46),"")</f>
        <v/>
      </c>
      <c r="W26" s="349"/>
      <c r="X26" s="349" t="str">
        <f ca="1">IF(AND('Mapa final'!$L$52="Media",'Mapa final'!$P$52="Moderado"),CONCATENATE("R",'Mapa final'!$E$52),"")</f>
        <v/>
      </c>
      <c r="Y26" s="349"/>
      <c r="Z26" s="349" t="str">
        <f ca="1">IF(AND('Mapa final'!$L$58="Media",'Mapa final'!$P$58="Moderado"),CONCATENATE("R",'Mapa final'!$E$58),"")</f>
        <v/>
      </c>
      <c r="AA26" s="350"/>
      <c r="AB26" s="366" t="str">
        <f ca="1">IF(AND('Mapa final'!$L$46="Media",'Mapa final'!$P$46="Mayor"),CONCATENATE("R",'Mapa final'!$E$46),"")</f>
        <v/>
      </c>
      <c r="AC26" s="367"/>
      <c r="AD26" s="368" t="str">
        <f ca="1">IF(AND('Mapa final'!$L$52="Media",'Mapa final'!$P$52="Mayor"),CONCATENATE("R",'Mapa final'!$E$52),"")</f>
        <v/>
      </c>
      <c r="AE26" s="368"/>
      <c r="AF26" s="368" t="str">
        <f ca="1">IF(AND('Mapa final'!$L$58="Media",'Mapa final'!$P$58="Mayor"),CONCATENATE("R",'Mapa final'!$E$58),"")</f>
        <v/>
      </c>
      <c r="AG26" s="369"/>
      <c r="AH26" s="357" t="str">
        <f ca="1">IF(AND('Mapa final'!$L$46="Media",'Mapa final'!$P$46="Catastrófico"),CONCATENATE("R",'Mapa final'!$E$46),"")</f>
        <v/>
      </c>
      <c r="AI26" s="358"/>
      <c r="AJ26" s="358" t="str">
        <f ca="1">IF(AND('Mapa final'!$L$52="Media",'Mapa final'!$P$52="Catastrófico"),CONCATENATE("R",'Mapa final'!$E$52),"")</f>
        <v/>
      </c>
      <c r="AK26" s="358"/>
      <c r="AL26" s="358" t="str">
        <f ca="1">IF(AND('Mapa final'!$L$58="Media",'Mapa final'!$P$58="Catastrófico"),CONCATENATE("R",'Mapa final'!$E$58),"")</f>
        <v/>
      </c>
      <c r="AM26" s="359"/>
      <c r="AN26" s="95"/>
      <c r="AO26" s="411"/>
      <c r="AP26" s="412"/>
      <c r="AQ26" s="412"/>
      <c r="AR26" s="412"/>
      <c r="AS26" s="412"/>
      <c r="AT26" s="413"/>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row>
    <row r="27" spans="1:80" x14ac:dyDescent="0.25">
      <c r="A27" s="95"/>
      <c r="B27" s="388"/>
      <c r="C27" s="388"/>
      <c r="D27" s="389"/>
      <c r="E27" s="380"/>
      <c r="F27" s="381"/>
      <c r="G27" s="381"/>
      <c r="H27" s="381"/>
      <c r="I27" s="382"/>
      <c r="J27" s="348"/>
      <c r="K27" s="349"/>
      <c r="L27" s="349"/>
      <c r="M27" s="349"/>
      <c r="N27" s="349"/>
      <c r="O27" s="350"/>
      <c r="P27" s="348"/>
      <c r="Q27" s="349"/>
      <c r="R27" s="349"/>
      <c r="S27" s="349"/>
      <c r="T27" s="349"/>
      <c r="U27" s="350"/>
      <c r="V27" s="348"/>
      <c r="W27" s="349"/>
      <c r="X27" s="349"/>
      <c r="Y27" s="349"/>
      <c r="Z27" s="349"/>
      <c r="AA27" s="350"/>
      <c r="AB27" s="366"/>
      <c r="AC27" s="367"/>
      <c r="AD27" s="368"/>
      <c r="AE27" s="368"/>
      <c r="AF27" s="368"/>
      <c r="AG27" s="369"/>
      <c r="AH27" s="357"/>
      <c r="AI27" s="358"/>
      <c r="AJ27" s="358"/>
      <c r="AK27" s="358"/>
      <c r="AL27" s="358"/>
      <c r="AM27" s="359"/>
      <c r="AN27" s="95"/>
      <c r="AO27" s="411"/>
      <c r="AP27" s="412"/>
      <c r="AQ27" s="412"/>
      <c r="AR27" s="412"/>
      <c r="AS27" s="412"/>
      <c r="AT27" s="413"/>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row>
    <row r="28" spans="1:80" x14ac:dyDescent="0.25">
      <c r="A28" s="95"/>
      <c r="B28" s="388"/>
      <c r="C28" s="388"/>
      <c r="D28" s="389"/>
      <c r="E28" s="380"/>
      <c r="F28" s="381"/>
      <c r="G28" s="381"/>
      <c r="H28" s="381"/>
      <c r="I28" s="382"/>
      <c r="J28" s="348" t="str">
        <f ca="1">IF(AND('Mapa final'!$L$64="Media",'Mapa final'!$P$64="Leve"),CONCATENATE("R",'Mapa final'!$E$64),"")</f>
        <v/>
      </c>
      <c r="K28" s="349"/>
      <c r="L28" s="349" t="str">
        <f>IF(AND('Mapa final'!$L$70="Media",'Mapa final'!$P$70="Leve"),CONCATENATE("R",'Mapa final'!$E$70),"")</f>
        <v/>
      </c>
      <c r="M28" s="349"/>
      <c r="N28" s="349" t="str">
        <f>IF(AND('Mapa final'!$L$76="Media",'Mapa final'!$P$76="Leve"),CONCATENATE("R",'Mapa final'!$E$76),"")</f>
        <v/>
      </c>
      <c r="O28" s="350"/>
      <c r="P28" s="348" t="str">
        <f ca="1">IF(AND('Mapa final'!$L$64="Media",'Mapa final'!$P$64="Menor"),CONCATENATE("R",'Mapa final'!$E$64),"")</f>
        <v/>
      </c>
      <c r="Q28" s="349"/>
      <c r="R28" s="349" t="str">
        <f>IF(AND('Mapa final'!$L$70="Media",'Mapa final'!$P$70="Menor"),CONCATENATE("R",'Mapa final'!$E$70),"")</f>
        <v/>
      </c>
      <c r="S28" s="349"/>
      <c r="T28" s="349" t="str">
        <f>IF(AND('Mapa final'!$L$76="Media",'Mapa final'!$P$76="Menor"),CONCATENATE("R",'Mapa final'!$E$76),"")</f>
        <v/>
      </c>
      <c r="U28" s="350"/>
      <c r="V28" s="348" t="str">
        <f ca="1">IF(AND('Mapa final'!$L$64="Media",'Mapa final'!$P$64="Moderado"),CONCATENATE("R",'Mapa final'!$E$64),"")</f>
        <v/>
      </c>
      <c r="W28" s="349"/>
      <c r="X28" s="349" t="str">
        <f>IF(AND('Mapa final'!$L$70="Media",'Mapa final'!$P$70="Moderado"),CONCATENATE("R",'Mapa final'!$E$70),"")</f>
        <v/>
      </c>
      <c r="Y28" s="349"/>
      <c r="Z28" s="349" t="str">
        <f>IF(AND('Mapa final'!$L$76="Media",'Mapa final'!$P$76="Moderado"),CONCATENATE("R",'Mapa final'!$E$76),"")</f>
        <v/>
      </c>
      <c r="AA28" s="350"/>
      <c r="AB28" s="366" t="str">
        <f ca="1">IF(AND('Mapa final'!$L$64="Media",'Mapa final'!$P$64="Mayor"),CONCATENATE("R",'Mapa final'!$E$64),"")</f>
        <v/>
      </c>
      <c r="AC28" s="367"/>
      <c r="AD28" s="368" t="str">
        <f>IF(AND('Mapa final'!$L$70="Media",'Mapa final'!$P$70="Mayor"),CONCATENATE("R",'Mapa final'!$E$70),"")</f>
        <v/>
      </c>
      <c r="AE28" s="368"/>
      <c r="AF28" s="368" t="str">
        <f>IF(AND('Mapa final'!$L$76="Media",'Mapa final'!$P$76="Mayor"),CONCATENATE("R",'Mapa final'!$E$76),"")</f>
        <v/>
      </c>
      <c r="AG28" s="369"/>
      <c r="AH28" s="357" t="str">
        <f ca="1">IF(AND('Mapa final'!$L$64="Media",'Mapa final'!$P$64="Catastrófico"),CONCATENATE("R",'Mapa final'!$E$64),"")</f>
        <v/>
      </c>
      <c r="AI28" s="358"/>
      <c r="AJ28" s="358" t="str">
        <f>IF(AND('Mapa final'!$L$70="Media",'Mapa final'!$P$70="Catastrófico"),CONCATENATE("R",'Mapa final'!$E$70),"")</f>
        <v/>
      </c>
      <c r="AK28" s="358"/>
      <c r="AL28" s="358" t="str">
        <f>IF(AND('Mapa final'!$L$76="Media",'Mapa final'!$P$76="Catastrófico"),CONCATENATE("R",'Mapa final'!$E$76),"")</f>
        <v/>
      </c>
      <c r="AM28" s="359"/>
      <c r="AN28" s="95"/>
      <c r="AO28" s="411"/>
      <c r="AP28" s="412"/>
      <c r="AQ28" s="412"/>
      <c r="AR28" s="412"/>
      <c r="AS28" s="412"/>
      <c r="AT28" s="413"/>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row>
    <row r="29" spans="1:80" ht="15.75" thickBot="1" x14ac:dyDescent="0.3">
      <c r="A29" s="95"/>
      <c r="B29" s="388"/>
      <c r="C29" s="388"/>
      <c r="D29" s="389"/>
      <c r="E29" s="383"/>
      <c r="F29" s="384"/>
      <c r="G29" s="384"/>
      <c r="H29" s="384"/>
      <c r="I29" s="385"/>
      <c r="J29" s="348"/>
      <c r="K29" s="349"/>
      <c r="L29" s="349"/>
      <c r="M29" s="349"/>
      <c r="N29" s="349"/>
      <c r="O29" s="350"/>
      <c r="P29" s="351"/>
      <c r="Q29" s="352"/>
      <c r="R29" s="352"/>
      <c r="S29" s="352"/>
      <c r="T29" s="352"/>
      <c r="U29" s="353"/>
      <c r="V29" s="351"/>
      <c r="W29" s="352"/>
      <c r="X29" s="352"/>
      <c r="Y29" s="352"/>
      <c r="Z29" s="352"/>
      <c r="AA29" s="353"/>
      <c r="AB29" s="370"/>
      <c r="AC29" s="371"/>
      <c r="AD29" s="371"/>
      <c r="AE29" s="371"/>
      <c r="AF29" s="371"/>
      <c r="AG29" s="372"/>
      <c r="AH29" s="360"/>
      <c r="AI29" s="361"/>
      <c r="AJ29" s="361"/>
      <c r="AK29" s="361"/>
      <c r="AL29" s="361"/>
      <c r="AM29" s="362"/>
      <c r="AN29" s="95"/>
      <c r="AO29" s="414"/>
      <c r="AP29" s="415"/>
      <c r="AQ29" s="415"/>
      <c r="AR29" s="415"/>
      <c r="AS29" s="415"/>
      <c r="AT29" s="416"/>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row>
    <row r="30" spans="1:80" x14ac:dyDescent="0.25">
      <c r="A30" s="95"/>
      <c r="B30" s="388"/>
      <c r="C30" s="388"/>
      <c r="D30" s="389"/>
      <c r="E30" s="377" t="s">
        <v>112</v>
      </c>
      <c r="F30" s="378"/>
      <c r="G30" s="378"/>
      <c r="H30" s="378"/>
      <c r="I30" s="378"/>
      <c r="J30" s="345" t="str">
        <f ca="1">IF(AND('Mapa final'!$L$9="Baja",'Mapa final'!$P$9="Leve"),CONCATENATE("R",'Mapa final'!$E$9),"")</f>
        <v/>
      </c>
      <c r="K30" s="346"/>
      <c r="L30" s="346" t="str">
        <f ca="1">IF(AND('Mapa final'!$L$16="Baja",'Mapa final'!$P$16="Leve"),CONCATENATE("R",'Mapa final'!$E$16),"")</f>
        <v/>
      </c>
      <c r="M30" s="346"/>
      <c r="N30" s="346" t="str">
        <f ca="1">IF(AND('Mapa final'!$L$22="Baja",'Mapa final'!$P$22="Leve"),CONCATENATE("R",'Mapa final'!$E$22),"")</f>
        <v/>
      </c>
      <c r="O30" s="347"/>
      <c r="P30" s="355" t="str">
        <f ca="1">IF(AND('Mapa final'!$L$9="Baja",'Mapa final'!$P$9="Menor"),CONCATENATE("R",'Mapa final'!$E$9),"")</f>
        <v/>
      </c>
      <c r="Q30" s="355"/>
      <c r="R30" s="355" t="str">
        <f ca="1">IF(AND('Mapa final'!$L$16="Baja",'Mapa final'!$P$16="Menor"),CONCATENATE("R",'Mapa final'!$E$16),"")</f>
        <v/>
      </c>
      <c r="S30" s="355"/>
      <c r="T30" s="355" t="str">
        <f ca="1">IF(AND('Mapa final'!$L$22="Baja",'Mapa final'!$P$22="Menor"),CONCATENATE("R",'Mapa final'!$E$22),"")</f>
        <v/>
      </c>
      <c r="U30" s="356"/>
      <c r="V30" s="354" t="str">
        <f ca="1">IF(AND('Mapa final'!$L$9="Baja",'Mapa final'!$P$9="Moderado"),CONCATENATE("R",'Mapa final'!$E$9),"")</f>
        <v/>
      </c>
      <c r="W30" s="355"/>
      <c r="X30" s="355" t="str">
        <f ca="1">IF(AND('Mapa final'!$L$16="Baja",'Mapa final'!$P$16="Moderado"),CONCATENATE("R",'Mapa final'!$E$16),"")</f>
        <v/>
      </c>
      <c r="Y30" s="355"/>
      <c r="Z30" s="355" t="str">
        <f ca="1">IF(AND('Mapa final'!$L$22="Baja",'Mapa final'!$P$22="Moderado"),CONCATENATE("R",'Mapa final'!$E$22),"")</f>
        <v/>
      </c>
      <c r="AA30" s="356"/>
      <c r="AB30" s="373" t="str">
        <f ca="1">IF(AND('Mapa final'!$L$9="Baja",'Mapa final'!$P$9="Mayor"),CONCATENATE("R",'Mapa final'!$E$9),"")</f>
        <v/>
      </c>
      <c r="AC30" s="374"/>
      <c r="AD30" s="374" t="str">
        <f ca="1">IF(AND('Mapa final'!$L$16="Baja",'Mapa final'!$P$16="Mayor"),CONCATENATE("R",'Mapa final'!$E$16),"")</f>
        <v/>
      </c>
      <c r="AE30" s="374"/>
      <c r="AF30" s="374" t="str">
        <f ca="1">IF(AND('Mapa final'!$L$22="Baja",'Mapa final'!$P$22="Mayor"),CONCATENATE("R",'Mapa final'!$E$22),"")</f>
        <v/>
      </c>
      <c r="AG30" s="375"/>
      <c r="AH30" s="363" t="str">
        <f ca="1">IF(AND('Mapa final'!$L$9="Baja",'Mapa final'!$P$9="Catastrófico"),CONCATENATE("R",'Mapa final'!$E$9),"")</f>
        <v/>
      </c>
      <c r="AI30" s="364"/>
      <c r="AJ30" s="364" t="str">
        <f ca="1">IF(AND('Mapa final'!$L$16="Baja",'Mapa final'!$P$16="Catastrófico"),CONCATENATE("R",'Mapa final'!$E$16),"")</f>
        <v/>
      </c>
      <c r="AK30" s="364"/>
      <c r="AL30" s="364" t="str">
        <f ca="1">IF(AND('Mapa final'!$L$22="Baja",'Mapa final'!$P$22="Catastrófico"),CONCATENATE("R",'Mapa final'!$E$22),"")</f>
        <v/>
      </c>
      <c r="AM30" s="365"/>
      <c r="AN30" s="95"/>
      <c r="AO30" s="417" t="s">
        <v>80</v>
      </c>
      <c r="AP30" s="418"/>
      <c r="AQ30" s="418"/>
      <c r="AR30" s="418"/>
      <c r="AS30" s="418"/>
      <c r="AT30" s="419"/>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row>
    <row r="31" spans="1:80" x14ac:dyDescent="0.25">
      <c r="A31" s="95"/>
      <c r="B31" s="388"/>
      <c r="C31" s="388"/>
      <c r="D31" s="389"/>
      <c r="E31" s="380"/>
      <c r="F31" s="381"/>
      <c r="G31" s="381"/>
      <c r="H31" s="381"/>
      <c r="I31" s="386"/>
      <c r="J31" s="339"/>
      <c r="K31" s="340"/>
      <c r="L31" s="340"/>
      <c r="M31" s="340"/>
      <c r="N31" s="340"/>
      <c r="O31" s="341"/>
      <c r="P31" s="349"/>
      <c r="Q31" s="349"/>
      <c r="R31" s="349"/>
      <c r="S31" s="349"/>
      <c r="T31" s="349"/>
      <c r="U31" s="350"/>
      <c r="V31" s="348"/>
      <c r="W31" s="349"/>
      <c r="X31" s="349"/>
      <c r="Y31" s="349"/>
      <c r="Z31" s="349"/>
      <c r="AA31" s="350"/>
      <c r="AB31" s="366"/>
      <c r="AC31" s="367"/>
      <c r="AD31" s="367"/>
      <c r="AE31" s="367"/>
      <c r="AF31" s="367"/>
      <c r="AG31" s="369"/>
      <c r="AH31" s="357"/>
      <c r="AI31" s="358"/>
      <c r="AJ31" s="358"/>
      <c r="AK31" s="358"/>
      <c r="AL31" s="358"/>
      <c r="AM31" s="359"/>
      <c r="AN31" s="95"/>
      <c r="AO31" s="420"/>
      <c r="AP31" s="421"/>
      <c r="AQ31" s="421"/>
      <c r="AR31" s="421"/>
      <c r="AS31" s="421"/>
      <c r="AT31" s="422"/>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row>
    <row r="32" spans="1:80" x14ac:dyDescent="0.25">
      <c r="A32" s="95"/>
      <c r="B32" s="388"/>
      <c r="C32" s="388"/>
      <c r="D32" s="389"/>
      <c r="E32" s="380"/>
      <c r="F32" s="381"/>
      <c r="G32" s="381"/>
      <c r="H32" s="381"/>
      <c r="I32" s="386"/>
      <c r="J32" s="339" t="str">
        <f ca="1">IF(AND('Mapa final'!$L$28="Baja",'Mapa final'!$P$28="Leve"),CONCATENATE("R",'Mapa final'!$E$28),"")</f>
        <v/>
      </c>
      <c r="K32" s="340"/>
      <c r="L32" s="340" t="str">
        <f ca="1">IF(AND('Mapa final'!$L$34="Baja",'Mapa final'!$P$34="Leve"),CONCATENATE("R",'Mapa final'!$E$34),"")</f>
        <v/>
      </c>
      <c r="M32" s="340"/>
      <c r="N32" s="340" t="str">
        <f ca="1">IF(AND('Mapa final'!$L$40="Baja",'Mapa final'!$P$40="Leve"),CONCATENATE("R",'Mapa final'!$E$40),"")</f>
        <v/>
      </c>
      <c r="O32" s="341"/>
      <c r="P32" s="349" t="str">
        <f ca="1">IF(AND('Mapa final'!$L$28="Baja",'Mapa final'!$P$28="Menor"),CONCATENATE("R",'Mapa final'!$E$28),"")</f>
        <v/>
      </c>
      <c r="Q32" s="349"/>
      <c r="R32" s="349" t="str">
        <f ca="1">IF(AND('Mapa final'!$L$34="Baja",'Mapa final'!$P$34="Menor"),CONCATENATE("R",'Mapa final'!$E$34),"")</f>
        <v/>
      </c>
      <c r="S32" s="349"/>
      <c r="T32" s="349" t="str">
        <f ca="1">IF(AND('Mapa final'!$L$40="Baja",'Mapa final'!$P$40="Menor"),CONCATENATE("R",'Mapa final'!$E$40),"")</f>
        <v/>
      </c>
      <c r="U32" s="350"/>
      <c r="V32" s="348" t="str">
        <f ca="1">IF(AND('Mapa final'!$L$28="Baja",'Mapa final'!$P$28="Moderado"),CONCATENATE("R",'Mapa final'!$E$28),"")</f>
        <v/>
      </c>
      <c r="W32" s="349"/>
      <c r="X32" s="349" t="str">
        <f ca="1">IF(AND('Mapa final'!$L$34="Baja",'Mapa final'!$P$34="Moderado"),CONCATENATE("R",'Mapa final'!$E$34),"")</f>
        <v/>
      </c>
      <c r="Y32" s="349"/>
      <c r="Z32" s="349" t="str">
        <f ca="1">IF(AND('Mapa final'!$L$40="Baja",'Mapa final'!$P$40="Moderado"),CONCATENATE("R",'Mapa final'!$E$40),"")</f>
        <v/>
      </c>
      <c r="AA32" s="350"/>
      <c r="AB32" s="366" t="str">
        <f ca="1">IF(AND('Mapa final'!$L$28="Baja",'Mapa final'!$P$28="Mayor"),CONCATENATE("R",'Mapa final'!$E$28),"")</f>
        <v/>
      </c>
      <c r="AC32" s="367"/>
      <c r="AD32" s="368" t="str">
        <f ca="1">IF(AND('Mapa final'!$L$34="Baja",'Mapa final'!$P$34="Mayor"),CONCATENATE("R",'Mapa final'!$E$34),"")</f>
        <v/>
      </c>
      <c r="AE32" s="368"/>
      <c r="AF32" s="368" t="str">
        <f ca="1">IF(AND('Mapa final'!$L$40="Baja",'Mapa final'!$P$40="Mayor"),CONCATENATE("R",'Mapa final'!$E$40),"")</f>
        <v/>
      </c>
      <c r="AG32" s="369"/>
      <c r="AH32" s="357" t="str">
        <f ca="1">IF(AND('Mapa final'!$L$28="Baja",'Mapa final'!$P$28="Catastrófico"),CONCATENATE("R",'Mapa final'!$E$28),"")</f>
        <v/>
      </c>
      <c r="AI32" s="358"/>
      <c r="AJ32" s="358" t="str">
        <f ca="1">IF(AND('Mapa final'!$L$34="Baja",'Mapa final'!$P$34="Catastrófico"),CONCATENATE("R",'Mapa final'!$E$34),"")</f>
        <v/>
      </c>
      <c r="AK32" s="358"/>
      <c r="AL32" s="358" t="str">
        <f ca="1">IF(AND('Mapa final'!$L$40="Baja",'Mapa final'!$P$40="Catastrófico"),CONCATENATE("R",'Mapa final'!$E$40),"")</f>
        <v/>
      </c>
      <c r="AM32" s="359"/>
      <c r="AN32" s="95"/>
      <c r="AO32" s="420"/>
      <c r="AP32" s="421"/>
      <c r="AQ32" s="421"/>
      <c r="AR32" s="421"/>
      <c r="AS32" s="421"/>
      <c r="AT32" s="422"/>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row>
    <row r="33" spans="1:80" x14ac:dyDescent="0.25">
      <c r="A33" s="95"/>
      <c r="B33" s="388"/>
      <c r="C33" s="388"/>
      <c r="D33" s="389"/>
      <c r="E33" s="380"/>
      <c r="F33" s="381"/>
      <c r="G33" s="381"/>
      <c r="H33" s="381"/>
      <c r="I33" s="386"/>
      <c r="J33" s="339"/>
      <c r="K33" s="340"/>
      <c r="L33" s="340"/>
      <c r="M33" s="340"/>
      <c r="N33" s="340"/>
      <c r="O33" s="341"/>
      <c r="P33" s="349"/>
      <c r="Q33" s="349"/>
      <c r="R33" s="349"/>
      <c r="S33" s="349"/>
      <c r="T33" s="349"/>
      <c r="U33" s="350"/>
      <c r="V33" s="348"/>
      <c r="W33" s="349"/>
      <c r="X33" s="349"/>
      <c r="Y33" s="349"/>
      <c r="Z33" s="349"/>
      <c r="AA33" s="350"/>
      <c r="AB33" s="366"/>
      <c r="AC33" s="367"/>
      <c r="AD33" s="368"/>
      <c r="AE33" s="368"/>
      <c r="AF33" s="368"/>
      <c r="AG33" s="369"/>
      <c r="AH33" s="357"/>
      <c r="AI33" s="358"/>
      <c r="AJ33" s="358"/>
      <c r="AK33" s="358"/>
      <c r="AL33" s="358"/>
      <c r="AM33" s="359"/>
      <c r="AN33" s="95"/>
      <c r="AO33" s="420"/>
      <c r="AP33" s="421"/>
      <c r="AQ33" s="421"/>
      <c r="AR33" s="421"/>
      <c r="AS33" s="421"/>
      <c r="AT33" s="422"/>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row>
    <row r="34" spans="1:80" x14ac:dyDescent="0.25">
      <c r="A34" s="95"/>
      <c r="B34" s="388"/>
      <c r="C34" s="388"/>
      <c r="D34" s="389"/>
      <c r="E34" s="380"/>
      <c r="F34" s="381"/>
      <c r="G34" s="381"/>
      <c r="H34" s="381"/>
      <c r="I34" s="386"/>
      <c r="J34" s="339" t="str">
        <f ca="1">IF(AND('Mapa final'!$L$46="Baja",'Mapa final'!$P$46="Leve"),CONCATENATE("R",'Mapa final'!$E$46),"")</f>
        <v/>
      </c>
      <c r="K34" s="340"/>
      <c r="L34" s="340" t="str">
        <f ca="1">IF(AND('Mapa final'!$L$52="Baja",'Mapa final'!$P$52="Leve"),CONCATENATE("R",'Mapa final'!$E$52),"")</f>
        <v/>
      </c>
      <c r="M34" s="340"/>
      <c r="N34" s="340" t="str">
        <f ca="1">IF(AND('Mapa final'!$L$58="Baja",'Mapa final'!$P$58="Leve"),CONCATENATE("R",'Mapa final'!$E$58),"")</f>
        <v/>
      </c>
      <c r="O34" s="341"/>
      <c r="P34" s="349" t="str">
        <f ca="1">IF(AND('Mapa final'!$L$46="Baja",'Mapa final'!$P$46="Menor"),CONCATENATE("R",'Mapa final'!$E$46),"")</f>
        <v/>
      </c>
      <c r="Q34" s="349"/>
      <c r="R34" s="349" t="str">
        <f ca="1">IF(AND('Mapa final'!$L$52="Baja",'Mapa final'!$P$52="Menor"),CONCATENATE("R",'Mapa final'!$E$52),"")</f>
        <v/>
      </c>
      <c r="S34" s="349"/>
      <c r="T34" s="349" t="str">
        <f ca="1">IF(AND('Mapa final'!$L$58="Baja",'Mapa final'!$P$58="Menor"),CONCATENATE("R",'Mapa final'!$E$58),"")</f>
        <v/>
      </c>
      <c r="U34" s="350"/>
      <c r="V34" s="348" t="str">
        <f ca="1">IF(AND('Mapa final'!$L$46="Baja",'Mapa final'!$P$46="Moderado"),CONCATENATE("R",'Mapa final'!$E$46),"")</f>
        <v/>
      </c>
      <c r="W34" s="349"/>
      <c r="X34" s="349" t="str">
        <f ca="1">IF(AND('Mapa final'!$L$52="Baja",'Mapa final'!$P$52="Moderado"),CONCATENATE("R",'Mapa final'!$E$52),"")</f>
        <v/>
      </c>
      <c r="Y34" s="349"/>
      <c r="Z34" s="349" t="str">
        <f ca="1">IF(AND('Mapa final'!$L$58="Baja",'Mapa final'!$P$58="Moderado"),CONCATENATE("R",'Mapa final'!$E$58),"")</f>
        <v/>
      </c>
      <c r="AA34" s="350"/>
      <c r="AB34" s="366" t="str">
        <f ca="1">IF(AND('Mapa final'!$L$46="Baja",'Mapa final'!$P$46="Mayor"),CONCATENATE("R",'Mapa final'!$E$46),"")</f>
        <v/>
      </c>
      <c r="AC34" s="367"/>
      <c r="AD34" s="368" t="str">
        <f ca="1">IF(AND('Mapa final'!$L$52="Baja",'Mapa final'!$P$52="Mayor"),CONCATENATE("R",'Mapa final'!$E$52),"")</f>
        <v/>
      </c>
      <c r="AE34" s="368"/>
      <c r="AF34" s="368" t="str">
        <f ca="1">IF(AND('Mapa final'!$L$58="Baja",'Mapa final'!$P$58="Mayor"),CONCATENATE("R",'Mapa final'!$E$58),"")</f>
        <v/>
      </c>
      <c r="AG34" s="369"/>
      <c r="AH34" s="357" t="str">
        <f ca="1">IF(AND('Mapa final'!$L$46="Baja",'Mapa final'!$P$46="Catastrófico"),CONCATENATE("R",'Mapa final'!$E$46),"")</f>
        <v/>
      </c>
      <c r="AI34" s="358"/>
      <c r="AJ34" s="358" t="str">
        <f ca="1">IF(AND('Mapa final'!$L$52="Baja",'Mapa final'!$P$52="Catastrófico"),CONCATENATE("R",'Mapa final'!$E$52),"")</f>
        <v/>
      </c>
      <c r="AK34" s="358"/>
      <c r="AL34" s="358" t="str">
        <f ca="1">IF(AND('Mapa final'!$L$58="Baja",'Mapa final'!$P$58="Catastrófico"),CONCATENATE("R",'Mapa final'!$E$58),"")</f>
        <v/>
      </c>
      <c r="AM34" s="359"/>
      <c r="AN34" s="95"/>
      <c r="AO34" s="420"/>
      <c r="AP34" s="421"/>
      <c r="AQ34" s="421"/>
      <c r="AR34" s="421"/>
      <c r="AS34" s="421"/>
      <c r="AT34" s="422"/>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row>
    <row r="35" spans="1:80" x14ac:dyDescent="0.25">
      <c r="A35" s="95"/>
      <c r="B35" s="388"/>
      <c r="C35" s="388"/>
      <c r="D35" s="389"/>
      <c r="E35" s="380"/>
      <c r="F35" s="381"/>
      <c r="G35" s="381"/>
      <c r="H35" s="381"/>
      <c r="I35" s="386"/>
      <c r="J35" s="339"/>
      <c r="K35" s="340"/>
      <c r="L35" s="340"/>
      <c r="M35" s="340"/>
      <c r="N35" s="340"/>
      <c r="O35" s="341"/>
      <c r="P35" s="349"/>
      <c r="Q35" s="349"/>
      <c r="R35" s="349"/>
      <c r="S35" s="349"/>
      <c r="T35" s="349"/>
      <c r="U35" s="350"/>
      <c r="V35" s="348"/>
      <c r="W35" s="349"/>
      <c r="X35" s="349"/>
      <c r="Y35" s="349"/>
      <c r="Z35" s="349"/>
      <c r="AA35" s="350"/>
      <c r="AB35" s="366"/>
      <c r="AC35" s="367"/>
      <c r="AD35" s="368"/>
      <c r="AE35" s="368"/>
      <c r="AF35" s="368"/>
      <c r="AG35" s="369"/>
      <c r="AH35" s="357"/>
      <c r="AI35" s="358"/>
      <c r="AJ35" s="358"/>
      <c r="AK35" s="358"/>
      <c r="AL35" s="358"/>
      <c r="AM35" s="359"/>
      <c r="AN35" s="95"/>
      <c r="AO35" s="420"/>
      <c r="AP35" s="421"/>
      <c r="AQ35" s="421"/>
      <c r="AR35" s="421"/>
      <c r="AS35" s="421"/>
      <c r="AT35" s="422"/>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row>
    <row r="36" spans="1:80" x14ac:dyDescent="0.25">
      <c r="A36" s="95"/>
      <c r="B36" s="388"/>
      <c r="C36" s="388"/>
      <c r="D36" s="389"/>
      <c r="E36" s="380"/>
      <c r="F36" s="381"/>
      <c r="G36" s="381"/>
      <c r="H36" s="381"/>
      <c r="I36" s="386"/>
      <c r="J36" s="339" t="str">
        <f ca="1">IF(AND('Mapa final'!$L$64="Baja",'Mapa final'!$P$64="Leve"),CONCATENATE("R",'Mapa final'!$E$64),"")</f>
        <v/>
      </c>
      <c r="K36" s="340"/>
      <c r="L36" s="340" t="str">
        <f>IF(AND('Mapa final'!$L$70="Baja",'Mapa final'!$P$70="Leve"),CONCATENATE("R",'Mapa final'!$E$70),"")</f>
        <v/>
      </c>
      <c r="M36" s="340"/>
      <c r="N36" s="340" t="str">
        <f>IF(AND('Mapa final'!$L$76="Baja",'Mapa final'!$P$76="Leve"),CONCATENATE("R",'Mapa final'!$E$76),"")</f>
        <v/>
      </c>
      <c r="O36" s="341"/>
      <c r="P36" s="349" t="str">
        <f ca="1">IF(AND('Mapa final'!$L$64="Baja",'Mapa final'!$P$64="Menor"),CONCATENATE("R",'Mapa final'!$E$64),"")</f>
        <v/>
      </c>
      <c r="Q36" s="349"/>
      <c r="R36" s="349" t="str">
        <f>IF(AND('Mapa final'!$L$70="Baja",'Mapa final'!$P$70="Menor"),CONCATENATE("R",'Mapa final'!$E$70),"")</f>
        <v/>
      </c>
      <c r="S36" s="349"/>
      <c r="T36" s="349" t="str">
        <f>IF(AND('Mapa final'!$L$76="Baja",'Mapa final'!$P$76="Menor"),CONCATENATE("R",'Mapa final'!$E$76),"")</f>
        <v/>
      </c>
      <c r="U36" s="350"/>
      <c r="V36" s="348" t="str">
        <f ca="1">IF(AND('Mapa final'!$L$64="Baja",'Mapa final'!$P$64="Moderado"),CONCATENATE("R",'Mapa final'!$E$64),"")</f>
        <v/>
      </c>
      <c r="W36" s="349"/>
      <c r="X36" s="349" t="str">
        <f>IF(AND('Mapa final'!$L$70="Baja",'Mapa final'!$P$70="Moderado"),CONCATENATE("R",'Mapa final'!$E$70),"")</f>
        <v/>
      </c>
      <c r="Y36" s="349"/>
      <c r="Z36" s="349" t="str">
        <f>IF(AND('Mapa final'!$L$76="Baja",'Mapa final'!$P$76="Moderado"),CONCATENATE("R",'Mapa final'!$E$76),"")</f>
        <v/>
      </c>
      <c r="AA36" s="350"/>
      <c r="AB36" s="366" t="str">
        <f ca="1">IF(AND('Mapa final'!$L$64="Baja",'Mapa final'!$P$64="Mayor"),CONCATENATE("R",'Mapa final'!$E$64),"")</f>
        <v/>
      </c>
      <c r="AC36" s="367"/>
      <c r="AD36" s="368" t="str">
        <f>IF(AND('Mapa final'!$L$70="Baja",'Mapa final'!$P$70="Mayor"),CONCATENATE("R",'Mapa final'!$E$70),"")</f>
        <v/>
      </c>
      <c r="AE36" s="368"/>
      <c r="AF36" s="368" t="str">
        <f>IF(AND('Mapa final'!$L$76="Baja",'Mapa final'!$P$76="Mayor"),CONCATENATE("R",'Mapa final'!$E$76),"")</f>
        <v/>
      </c>
      <c r="AG36" s="369"/>
      <c r="AH36" s="357" t="str">
        <f ca="1">IF(AND('Mapa final'!$L$64="Baja",'Mapa final'!$P$64="Catastrófico"),CONCATENATE("R",'Mapa final'!$E$64),"")</f>
        <v/>
      </c>
      <c r="AI36" s="358"/>
      <c r="AJ36" s="358" t="str">
        <f>IF(AND('Mapa final'!$L$70="Baja",'Mapa final'!$P$70="Catastrófico"),CONCATENATE("R",'Mapa final'!$E$70),"")</f>
        <v/>
      </c>
      <c r="AK36" s="358"/>
      <c r="AL36" s="358" t="str">
        <f>IF(AND('Mapa final'!$L$76="Baja",'Mapa final'!$P$76="Catastrófico"),CONCATENATE("R",'Mapa final'!$E$76),"")</f>
        <v/>
      </c>
      <c r="AM36" s="359"/>
      <c r="AN36" s="95"/>
      <c r="AO36" s="420"/>
      <c r="AP36" s="421"/>
      <c r="AQ36" s="421"/>
      <c r="AR36" s="421"/>
      <c r="AS36" s="421"/>
      <c r="AT36" s="422"/>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row>
    <row r="37" spans="1:80" ht="15.75" thickBot="1" x14ac:dyDescent="0.3">
      <c r="A37" s="95"/>
      <c r="B37" s="388"/>
      <c r="C37" s="388"/>
      <c r="D37" s="389"/>
      <c r="E37" s="383"/>
      <c r="F37" s="384"/>
      <c r="G37" s="384"/>
      <c r="H37" s="384"/>
      <c r="I37" s="384"/>
      <c r="J37" s="342"/>
      <c r="K37" s="343"/>
      <c r="L37" s="343"/>
      <c r="M37" s="343"/>
      <c r="N37" s="343"/>
      <c r="O37" s="344"/>
      <c r="P37" s="352"/>
      <c r="Q37" s="352"/>
      <c r="R37" s="352"/>
      <c r="S37" s="352"/>
      <c r="T37" s="352"/>
      <c r="U37" s="353"/>
      <c r="V37" s="351"/>
      <c r="W37" s="352"/>
      <c r="X37" s="352"/>
      <c r="Y37" s="352"/>
      <c r="Z37" s="352"/>
      <c r="AA37" s="353"/>
      <c r="AB37" s="370"/>
      <c r="AC37" s="371"/>
      <c r="AD37" s="371"/>
      <c r="AE37" s="371"/>
      <c r="AF37" s="371"/>
      <c r="AG37" s="372"/>
      <c r="AH37" s="360"/>
      <c r="AI37" s="361"/>
      <c r="AJ37" s="361"/>
      <c r="AK37" s="361"/>
      <c r="AL37" s="361"/>
      <c r="AM37" s="362"/>
      <c r="AN37" s="95"/>
      <c r="AO37" s="423"/>
      <c r="AP37" s="424"/>
      <c r="AQ37" s="424"/>
      <c r="AR37" s="424"/>
      <c r="AS37" s="424"/>
      <c r="AT37" s="42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row>
    <row r="38" spans="1:80" x14ac:dyDescent="0.25">
      <c r="A38" s="95"/>
      <c r="B38" s="388"/>
      <c r="C38" s="388"/>
      <c r="D38" s="389"/>
      <c r="E38" s="377" t="s">
        <v>111</v>
      </c>
      <c r="F38" s="378"/>
      <c r="G38" s="378"/>
      <c r="H38" s="378"/>
      <c r="I38" s="379"/>
      <c r="J38" s="345" t="str">
        <f ca="1">IF(AND('Mapa final'!$L$9="Muy Baja",'Mapa final'!$P$9="Leve"),CONCATENATE("R",'Mapa final'!$E$9),"")</f>
        <v/>
      </c>
      <c r="K38" s="346"/>
      <c r="L38" s="346" t="str">
        <f ca="1">IF(AND('Mapa final'!$L$16="Muy Baja",'Mapa final'!$P$16="Leve"),CONCATENATE("R",'Mapa final'!$E$16),"")</f>
        <v/>
      </c>
      <c r="M38" s="346"/>
      <c r="N38" s="346" t="str">
        <f ca="1">IF(AND('Mapa final'!$L$22="Muy Baja",'Mapa final'!$P$22="Leve"),CONCATENATE("R",'Mapa final'!$E$22),"")</f>
        <v/>
      </c>
      <c r="O38" s="347"/>
      <c r="P38" s="345" t="str">
        <f ca="1">IF(AND('Mapa final'!$L$9="Muy Baja",'Mapa final'!$P$9="Menor"),CONCATENATE("R",'Mapa final'!$E$9),"")</f>
        <v/>
      </c>
      <c r="Q38" s="346"/>
      <c r="R38" s="346" t="str">
        <f ca="1">IF(AND('Mapa final'!$L$16="Muy Baja",'Mapa final'!$P$16="Menor"),CONCATENATE("R",'Mapa final'!$E$16),"")</f>
        <v/>
      </c>
      <c r="S38" s="346"/>
      <c r="T38" s="346" t="str">
        <f ca="1">IF(AND('Mapa final'!$L$22="Muy Baja",'Mapa final'!$P$22="Menor"),CONCATENATE("R",'Mapa final'!$E$22),"")</f>
        <v/>
      </c>
      <c r="U38" s="347"/>
      <c r="V38" s="354" t="str">
        <f ca="1">IF(AND('Mapa final'!$L$9="Muy Baja",'Mapa final'!$P$9="Moderado"),CONCATENATE("R",'Mapa final'!$E$9),"")</f>
        <v/>
      </c>
      <c r="W38" s="355"/>
      <c r="X38" s="355" t="str">
        <f ca="1">IF(AND('Mapa final'!$L$16="Muy Baja",'Mapa final'!$P$16="Moderado"),CONCATENATE("R",'Mapa final'!$E$16),"")</f>
        <v/>
      </c>
      <c r="Y38" s="355"/>
      <c r="Z38" s="355" t="str">
        <f ca="1">IF(AND('Mapa final'!$L$22="Muy Baja",'Mapa final'!$P$22="Moderado"),CONCATENATE("R",'Mapa final'!$E$22),"")</f>
        <v/>
      </c>
      <c r="AA38" s="356"/>
      <c r="AB38" s="373" t="str">
        <f ca="1">IF(AND('Mapa final'!$L$9="Muy Baja",'Mapa final'!$P$9="Mayor"),CONCATENATE("R",'Mapa final'!$E$9),"")</f>
        <v/>
      </c>
      <c r="AC38" s="374"/>
      <c r="AD38" s="374" t="str">
        <f ca="1">IF(AND('Mapa final'!$L$16="Muy Baja",'Mapa final'!$P$16="Mayor"),CONCATENATE("R",'Mapa final'!$E$16),"")</f>
        <v/>
      </c>
      <c r="AE38" s="374"/>
      <c r="AF38" s="374" t="str">
        <f ca="1">IF(AND('Mapa final'!$L$22="Muy Baja",'Mapa final'!$P$22="Mayor"),CONCATENATE("R",'Mapa final'!$E$22),"")</f>
        <v/>
      </c>
      <c r="AG38" s="375"/>
      <c r="AH38" s="363" t="str">
        <f ca="1">IF(AND('Mapa final'!$L$9="Muy Baja",'Mapa final'!$P$9="Catastrófico"),CONCATENATE("R",'Mapa final'!$E$9),"")</f>
        <v/>
      </c>
      <c r="AI38" s="364"/>
      <c r="AJ38" s="364" t="str">
        <f ca="1">IF(AND('Mapa final'!$L$16="Muy Baja",'Mapa final'!$P$16="Catastrófico"),CONCATENATE("R",'Mapa final'!$E$16),"")</f>
        <v/>
      </c>
      <c r="AK38" s="364"/>
      <c r="AL38" s="364" t="str">
        <f ca="1">IF(AND('Mapa final'!$L$22="Muy Baja",'Mapa final'!$P$22="Catastrófico"),CONCATENATE("R",'Mapa final'!$E$22),"")</f>
        <v/>
      </c>
      <c r="AM38" s="36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row>
    <row r="39" spans="1:80" x14ac:dyDescent="0.25">
      <c r="A39" s="95"/>
      <c r="B39" s="388"/>
      <c r="C39" s="388"/>
      <c r="D39" s="389"/>
      <c r="E39" s="380"/>
      <c r="F39" s="381"/>
      <c r="G39" s="381"/>
      <c r="H39" s="381"/>
      <c r="I39" s="382"/>
      <c r="J39" s="339"/>
      <c r="K39" s="340"/>
      <c r="L39" s="340"/>
      <c r="M39" s="340"/>
      <c r="N39" s="340"/>
      <c r="O39" s="341"/>
      <c r="P39" s="339"/>
      <c r="Q39" s="340"/>
      <c r="R39" s="340"/>
      <c r="S39" s="340"/>
      <c r="T39" s="340"/>
      <c r="U39" s="341"/>
      <c r="V39" s="348"/>
      <c r="W39" s="349"/>
      <c r="X39" s="349"/>
      <c r="Y39" s="349"/>
      <c r="Z39" s="349"/>
      <c r="AA39" s="350"/>
      <c r="AB39" s="366"/>
      <c r="AC39" s="367"/>
      <c r="AD39" s="367"/>
      <c r="AE39" s="367"/>
      <c r="AF39" s="367"/>
      <c r="AG39" s="369"/>
      <c r="AH39" s="357"/>
      <c r="AI39" s="358"/>
      <c r="AJ39" s="358"/>
      <c r="AK39" s="358"/>
      <c r="AL39" s="358"/>
      <c r="AM39" s="359"/>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row>
    <row r="40" spans="1:80" x14ac:dyDescent="0.25">
      <c r="A40" s="95"/>
      <c r="B40" s="388"/>
      <c r="C40" s="388"/>
      <c r="D40" s="389"/>
      <c r="E40" s="380"/>
      <c r="F40" s="381"/>
      <c r="G40" s="381"/>
      <c r="H40" s="381"/>
      <c r="I40" s="382"/>
      <c r="J40" s="339" t="str">
        <f ca="1">IF(AND('Mapa final'!$L$28="Muy Baja",'Mapa final'!$P$28="Leve"),CONCATENATE("R",'Mapa final'!$E$28),"")</f>
        <v/>
      </c>
      <c r="K40" s="340"/>
      <c r="L40" s="340" t="str">
        <f ca="1">IF(AND('Mapa final'!$L$34="Muy Baja",'Mapa final'!$P$34="Leve"),CONCATENATE("R",'Mapa final'!$E$34),"")</f>
        <v/>
      </c>
      <c r="M40" s="340"/>
      <c r="N40" s="340" t="str">
        <f ca="1">IF(AND('Mapa final'!$L$40="Muy Baja",'Mapa final'!$P$40="Leve"),CONCATENATE("R",'Mapa final'!$E$40),"")</f>
        <v/>
      </c>
      <c r="O40" s="341"/>
      <c r="P40" s="339" t="str">
        <f ca="1">IF(AND('Mapa final'!$L$28="Muy Baja",'Mapa final'!$P$28="Menor"),CONCATENATE("R",'Mapa final'!$E$28),"")</f>
        <v/>
      </c>
      <c r="Q40" s="340"/>
      <c r="R40" s="340" t="str">
        <f ca="1">IF(AND('Mapa final'!$L$34="Muy Baja",'Mapa final'!$P$34="Menor"),CONCATENATE("R",'Mapa final'!$E$34),"")</f>
        <v/>
      </c>
      <c r="S40" s="340"/>
      <c r="T40" s="340" t="str">
        <f ca="1">IF(AND('Mapa final'!$L$40="Muy Baja",'Mapa final'!$P$40="Menor"),CONCATENATE("R",'Mapa final'!$E$40),"")</f>
        <v/>
      </c>
      <c r="U40" s="341"/>
      <c r="V40" s="348" t="str">
        <f ca="1">IF(AND('Mapa final'!$L$28="Muy Baja",'Mapa final'!$P$28="Moderado"),CONCATENATE("R",'Mapa final'!$E$28),"")</f>
        <v/>
      </c>
      <c r="W40" s="349"/>
      <c r="X40" s="349" t="str">
        <f ca="1">IF(AND('Mapa final'!$L$34="Muy Baja",'Mapa final'!$P$34="Moderado"),CONCATENATE("R",'Mapa final'!$E$34),"")</f>
        <v/>
      </c>
      <c r="Y40" s="349"/>
      <c r="Z40" s="349" t="str">
        <f ca="1">IF(AND('Mapa final'!$L$40="Muy Baja",'Mapa final'!$P$40="Moderado"),CONCATENATE("R",'Mapa final'!$E$40),"")</f>
        <v/>
      </c>
      <c r="AA40" s="350"/>
      <c r="AB40" s="366" t="str">
        <f ca="1">IF(AND('Mapa final'!$L$28="Muy Baja",'Mapa final'!$P$28="Mayor"),CONCATENATE("R",'Mapa final'!$E$28),"")</f>
        <v/>
      </c>
      <c r="AC40" s="367"/>
      <c r="AD40" s="368" t="str">
        <f ca="1">IF(AND('Mapa final'!$L$34="Muy Baja",'Mapa final'!$P$34="Mayor"),CONCATENATE("R",'Mapa final'!$E$34),"")</f>
        <v/>
      </c>
      <c r="AE40" s="368"/>
      <c r="AF40" s="368" t="str">
        <f ca="1">IF(AND('Mapa final'!$L$40="Muy Baja",'Mapa final'!$P$40="Mayor"),CONCATENATE("R",'Mapa final'!$E$40),"")</f>
        <v/>
      </c>
      <c r="AG40" s="369"/>
      <c r="AH40" s="357" t="str">
        <f ca="1">IF(AND('Mapa final'!$L$28="Muy Baja",'Mapa final'!$P$28="Catastrófico"),CONCATENATE("R",'Mapa final'!$E$28),"")</f>
        <v/>
      </c>
      <c r="AI40" s="358"/>
      <c r="AJ40" s="358" t="str">
        <f ca="1">IF(AND('Mapa final'!$L$34="Muy Baja",'Mapa final'!$P$34="Catastrófico"),CONCATENATE("R",'Mapa final'!$E$34),"")</f>
        <v/>
      </c>
      <c r="AK40" s="358"/>
      <c r="AL40" s="358" t="str">
        <f ca="1">IF(AND('Mapa final'!$L$40="Muy Baja",'Mapa final'!$P$40="Catastrófico"),CONCATENATE("R",'Mapa final'!$E$40),"")</f>
        <v/>
      </c>
      <c r="AM40" s="359"/>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row>
    <row r="41" spans="1:80" x14ac:dyDescent="0.25">
      <c r="A41" s="95"/>
      <c r="B41" s="388"/>
      <c r="C41" s="388"/>
      <c r="D41" s="389"/>
      <c r="E41" s="380"/>
      <c r="F41" s="381"/>
      <c r="G41" s="381"/>
      <c r="H41" s="381"/>
      <c r="I41" s="382"/>
      <c r="J41" s="339"/>
      <c r="K41" s="340"/>
      <c r="L41" s="340"/>
      <c r="M41" s="340"/>
      <c r="N41" s="340"/>
      <c r="O41" s="341"/>
      <c r="P41" s="339"/>
      <c r="Q41" s="340"/>
      <c r="R41" s="340"/>
      <c r="S41" s="340"/>
      <c r="T41" s="340"/>
      <c r="U41" s="341"/>
      <c r="V41" s="348"/>
      <c r="W41" s="349"/>
      <c r="X41" s="349"/>
      <c r="Y41" s="349"/>
      <c r="Z41" s="349"/>
      <c r="AA41" s="350"/>
      <c r="AB41" s="366"/>
      <c r="AC41" s="367"/>
      <c r="AD41" s="368"/>
      <c r="AE41" s="368"/>
      <c r="AF41" s="368"/>
      <c r="AG41" s="369"/>
      <c r="AH41" s="357"/>
      <c r="AI41" s="358"/>
      <c r="AJ41" s="358"/>
      <c r="AK41" s="358"/>
      <c r="AL41" s="358"/>
      <c r="AM41" s="359"/>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row>
    <row r="42" spans="1:80" x14ac:dyDescent="0.25">
      <c r="A42" s="95"/>
      <c r="B42" s="388"/>
      <c r="C42" s="388"/>
      <c r="D42" s="389"/>
      <c r="E42" s="380"/>
      <c r="F42" s="381"/>
      <c r="G42" s="381"/>
      <c r="H42" s="381"/>
      <c r="I42" s="382"/>
      <c r="J42" s="339" t="str">
        <f ca="1">IF(AND('Mapa final'!$L$46="Muy Baja",'Mapa final'!$P$46="Leve"),CONCATENATE("R",'Mapa final'!$E$46),"")</f>
        <v/>
      </c>
      <c r="K42" s="340"/>
      <c r="L42" s="340" t="str">
        <f ca="1">IF(AND('Mapa final'!$L$52="Muy Baja",'Mapa final'!$P$52="Leve"),CONCATENATE("R",'Mapa final'!$E$52),"")</f>
        <v/>
      </c>
      <c r="M42" s="340"/>
      <c r="N42" s="340" t="str">
        <f ca="1">IF(AND('Mapa final'!$L$58="Muy Baja",'Mapa final'!$P$58="Leve"),CONCATENATE("R",'Mapa final'!$E$58),"")</f>
        <v/>
      </c>
      <c r="O42" s="341"/>
      <c r="P42" s="339" t="str">
        <f ca="1">IF(AND('Mapa final'!$L$46="Muy Baja",'Mapa final'!$P$46="Menor"),CONCATENATE("R",'Mapa final'!$E$46),"")</f>
        <v/>
      </c>
      <c r="Q42" s="340"/>
      <c r="R42" s="340" t="str">
        <f ca="1">IF(AND('Mapa final'!$L$52="Muy Baja",'Mapa final'!$P$52="Menor"),CONCATENATE("R",'Mapa final'!$E$52),"")</f>
        <v/>
      </c>
      <c r="S42" s="340"/>
      <c r="T42" s="340" t="str">
        <f ca="1">IF(AND('Mapa final'!$L$58="Muy Baja",'Mapa final'!$P$58="Menor"),CONCATENATE("R",'Mapa final'!$E$58),"")</f>
        <v/>
      </c>
      <c r="U42" s="341"/>
      <c r="V42" s="348" t="str">
        <f ca="1">IF(AND('Mapa final'!$L$46="Muy Baja",'Mapa final'!$P$46="Moderado"),CONCATENATE("R",'Mapa final'!$E$46),"")</f>
        <v/>
      </c>
      <c r="W42" s="349"/>
      <c r="X42" s="349" t="str">
        <f ca="1">IF(AND('Mapa final'!$L$52="Muy Baja",'Mapa final'!$P$52="Moderado"),CONCATENATE("R",'Mapa final'!$E$52),"")</f>
        <v/>
      </c>
      <c r="Y42" s="349"/>
      <c r="Z42" s="349" t="str">
        <f ca="1">IF(AND('Mapa final'!$L$58="Muy Baja",'Mapa final'!$P$58="Moderado"),CONCATENATE("R",'Mapa final'!$E$58),"")</f>
        <v/>
      </c>
      <c r="AA42" s="350"/>
      <c r="AB42" s="366" t="str">
        <f ca="1">IF(AND('Mapa final'!$L$46="Muy Baja",'Mapa final'!$P$46="Mayor"),CONCATENATE("R",'Mapa final'!$E$46),"")</f>
        <v/>
      </c>
      <c r="AC42" s="367"/>
      <c r="AD42" s="368" t="str">
        <f ca="1">IF(AND('Mapa final'!$L$52="Muy Baja",'Mapa final'!$P$52="Mayor"),CONCATENATE("R",'Mapa final'!$E$52),"")</f>
        <v/>
      </c>
      <c r="AE42" s="368"/>
      <c r="AF42" s="368" t="str">
        <f ca="1">IF(AND('Mapa final'!$L$58="Muy Baja",'Mapa final'!$P$58="Mayor"),CONCATENATE("R",'Mapa final'!$E$58),"")</f>
        <v/>
      </c>
      <c r="AG42" s="369"/>
      <c r="AH42" s="357" t="str">
        <f ca="1">IF(AND('Mapa final'!$L$46="Muy Baja",'Mapa final'!$P$46="Catastrófico"),CONCATENATE("R",'Mapa final'!$E$46),"")</f>
        <v/>
      </c>
      <c r="AI42" s="358"/>
      <c r="AJ42" s="358" t="str">
        <f ca="1">IF(AND('Mapa final'!$L$52="Muy Baja",'Mapa final'!$P$52="Catastrófico"),CONCATENATE("R",'Mapa final'!$E$52),"")</f>
        <v/>
      </c>
      <c r="AK42" s="358"/>
      <c r="AL42" s="358" t="str">
        <f ca="1">IF(AND('Mapa final'!$L$58="Muy Baja",'Mapa final'!$P$58="Catastrófico"),CONCATENATE("R",'Mapa final'!$E$58),"")</f>
        <v/>
      </c>
      <c r="AM42" s="359"/>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row>
    <row r="43" spans="1:80" x14ac:dyDescent="0.25">
      <c r="A43" s="95"/>
      <c r="B43" s="388"/>
      <c r="C43" s="388"/>
      <c r="D43" s="389"/>
      <c r="E43" s="380"/>
      <c r="F43" s="381"/>
      <c r="G43" s="381"/>
      <c r="H43" s="381"/>
      <c r="I43" s="382"/>
      <c r="J43" s="339"/>
      <c r="K43" s="340"/>
      <c r="L43" s="340"/>
      <c r="M43" s="340"/>
      <c r="N43" s="340"/>
      <c r="O43" s="341"/>
      <c r="P43" s="339"/>
      <c r="Q43" s="340"/>
      <c r="R43" s="340"/>
      <c r="S43" s="340"/>
      <c r="T43" s="340"/>
      <c r="U43" s="341"/>
      <c r="V43" s="348"/>
      <c r="W43" s="349"/>
      <c r="X43" s="349"/>
      <c r="Y43" s="349"/>
      <c r="Z43" s="349"/>
      <c r="AA43" s="350"/>
      <c r="AB43" s="366"/>
      <c r="AC43" s="367"/>
      <c r="AD43" s="368"/>
      <c r="AE43" s="368"/>
      <c r="AF43" s="368"/>
      <c r="AG43" s="369"/>
      <c r="AH43" s="357"/>
      <c r="AI43" s="358"/>
      <c r="AJ43" s="358"/>
      <c r="AK43" s="358"/>
      <c r="AL43" s="358"/>
      <c r="AM43" s="359"/>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row>
    <row r="44" spans="1:80" x14ac:dyDescent="0.25">
      <c r="A44" s="95"/>
      <c r="B44" s="388"/>
      <c r="C44" s="388"/>
      <c r="D44" s="389"/>
      <c r="E44" s="380"/>
      <c r="F44" s="381"/>
      <c r="G44" s="381"/>
      <c r="H44" s="381"/>
      <c r="I44" s="382"/>
      <c r="J44" s="339" t="str">
        <f ca="1">IF(AND('Mapa final'!$L$64="Muy Baja",'Mapa final'!$P$64="Leve"),CONCATENATE("R",'Mapa final'!$E$64),"")</f>
        <v/>
      </c>
      <c r="K44" s="340"/>
      <c r="L44" s="340" t="str">
        <f>IF(AND('Mapa final'!$L$70="Muy Baja",'Mapa final'!$P$70="Leve"),CONCATENATE("R",'Mapa final'!$E$70),"")</f>
        <v/>
      </c>
      <c r="M44" s="340"/>
      <c r="N44" s="340" t="str">
        <f>IF(AND('Mapa final'!$L$76="Muy Baja",'Mapa final'!$P$76="Leve"),CONCATENATE("R",'Mapa final'!$E$76),"")</f>
        <v/>
      </c>
      <c r="O44" s="341"/>
      <c r="P44" s="339" t="str">
        <f ca="1">IF(AND('Mapa final'!$L$64="Muy Baja",'Mapa final'!$P$64="Menor"),CONCATENATE("R",'Mapa final'!$E$64),"")</f>
        <v/>
      </c>
      <c r="Q44" s="340"/>
      <c r="R44" s="340" t="str">
        <f>IF(AND('Mapa final'!$L$70="Muy Baja",'Mapa final'!$P$70="Menor"),CONCATENATE("R",'Mapa final'!$E$70),"")</f>
        <v/>
      </c>
      <c r="S44" s="340"/>
      <c r="T44" s="340" t="str">
        <f>IF(AND('Mapa final'!$L$76="Muy Baja",'Mapa final'!$P$76="Menor"),CONCATENATE("R",'Mapa final'!$E$76),"")</f>
        <v/>
      </c>
      <c r="U44" s="341"/>
      <c r="V44" s="348" t="str">
        <f ca="1">IF(AND('Mapa final'!$L$64="Muy Baja",'Mapa final'!$P$64="Moderado"),CONCATENATE("R",'Mapa final'!$E$64),"")</f>
        <v/>
      </c>
      <c r="W44" s="349"/>
      <c r="X44" s="349" t="str">
        <f>IF(AND('Mapa final'!$L$70="Muy Baja",'Mapa final'!$P$70="Moderado"),CONCATENATE("R",'Mapa final'!$E$70),"")</f>
        <v/>
      </c>
      <c r="Y44" s="349"/>
      <c r="Z44" s="349" t="str">
        <f>IF(AND('Mapa final'!$L$76="Muy Baja",'Mapa final'!$P$76="Moderado"),CONCATENATE("R",'Mapa final'!$E$76),"")</f>
        <v/>
      </c>
      <c r="AA44" s="350"/>
      <c r="AB44" s="366" t="str">
        <f ca="1">IF(AND('Mapa final'!$L$64="Muy Baja",'Mapa final'!$P$64="Mayor"),CONCATENATE("R",'Mapa final'!$E$64),"")</f>
        <v/>
      </c>
      <c r="AC44" s="367"/>
      <c r="AD44" s="368" t="str">
        <f>IF(AND('Mapa final'!$L$70="Muy Baja",'Mapa final'!$P$70="Mayor"),CONCATENATE("R",'Mapa final'!$E$70),"")</f>
        <v/>
      </c>
      <c r="AE44" s="368"/>
      <c r="AF44" s="368" t="str">
        <f>IF(AND('Mapa final'!$L$76="Muy Baja",'Mapa final'!$P$76="Mayor"),CONCATENATE("R",'Mapa final'!$E$76),"")</f>
        <v/>
      </c>
      <c r="AG44" s="369"/>
      <c r="AH44" s="357" t="str">
        <f ca="1">IF(AND('Mapa final'!$L$64="Muy Baja",'Mapa final'!$P$64="Catastrófico"),CONCATENATE("R",'Mapa final'!$E$64),"")</f>
        <v/>
      </c>
      <c r="AI44" s="358"/>
      <c r="AJ44" s="358" t="str">
        <f>IF(AND('Mapa final'!$L$70="Muy Baja",'Mapa final'!$P$70="Catastrófico"),CONCATENATE("R",'Mapa final'!$E$70),"")</f>
        <v/>
      </c>
      <c r="AK44" s="358"/>
      <c r="AL44" s="358" t="str">
        <f>IF(AND('Mapa final'!$L$76="Muy Baja",'Mapa final'!$P$76="Catastrófico"),CONCATENATE("R",'Mapa final'!$E$76),"")</f>
        <v/>
      </c>
      <c r="AM44" s="359"/>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row>
    <row r="45" spans="1:80" ht="15.75" thickBot="1" x14ac:dyDescent="0.3">
      <c r="A45" s="95"/>
      <c r="B45" s="388"/>
      <c r="C45" s="388"/>
      <c r="D45" s="389"/>
      <c r="E45" s="383"/>
      <c r="F45" s="384"/>
      <c r="G45" s="384"/>
      <c r="H45" s="384"/>
      <c r="I45" s="385"/>
      <c r="J45" s="342"/>
      <c r="K45" s="343"/>
      <c r="L45" s="343"/>
      <c r="M45" s="343"/>
      <c r="N45" s="343"/>
      <c r="O45" s="344"/>
      <c r="P45" s="342"/>
      <c r="Q45" s="343"/>
      <c r="R45" s="343"/>
      <c r="S45" s="343"/>
      <c r="T45" s="343"/>
      <c r="U45" s="344"/>
      <c r="V45" s="351"/>
      <c r="W45" s="352"/>
      <c r="X45" s="352"/>
      <c r="Y45" s="352"/>
      <c r="Z45" s="352"/>
      <c r="AA45" s="353"/>
      <c r="AB45" s="370"/>
      <c r="AC45" s="371"/>
      <c r="AD45" s="371"/>
      <c r="AE45" s="371"/>
      <c r="AF45" s="371"/>
      <c r="AG45" s="372"/>
      <c r="AH45" s="360"/>
      <c r="AI45" s="361"/>
      <c r="AJ45" s="361"/>
      <c r="AK45" s="361"/>
      <c r="AL45" s="361"/>
      <c r="AM45" s="362"/>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row>
    <row r="46" spans="1:80" x14ac:dyDescent="0.25">
      <c r="A46" s="95"/>
      <c r="B46" s="95"/>
      <c r="C46" s="95"/>
      <c r="D46" s="95"/>
      <c r="E46" s="95"/>
      <c r="F46" s="95"/>
      <c r="G46" s="95"/>
      <c r="H46" s="95"/>
      <c r="I46" s="95"/>
      <c r="J46" s="377" t="s">
        <v>110</v>
      </c>
      <c r="K46" s="378"/>
      <c r="L46" s="378"/>
      <c r="M46" s="378"/>
      <c r="N46" s="378"/>
      <c r="O46" s="379"/>
      <c r="P46" s="377" t="s">
        <v>109</v>
      </c>
      <c r="Q46" s="378"/>
      <c r="R46" s="378"/>
      <c r="S46" s="378"/>
      <c r="T46" s="378"/>
      <c r="U46" s="379"/>
      <c r="V46" s="377" t="s">
        <v>108</v>
      </c>
      <c r="W46" s="378"/>
      <c r="X46" s="378"/>
      <c r="Y46" s="378"/>
      <c r="Z46" s="378"/>
      <c r="AA46" s="379"/>
      <c r="AB46" s="377" t="s">
        <v>107</v>
      </c>
      <c r="AC46" s="387"/>
      <c r="AD46" s="378"/>
      <c r="AE46" s="378"/>
      <c r="AF46" s="378"/>
      <c r="AG46" s="379"/>
      <c r="AH46" s="377" t="s">
        <v>106</v>
      </c>
      <c r="AI46" s="378"/>
      <c r="AJ46" s="378"/>
      <c r="AK46" s="378"/>
      <c r="AL46" s="378"/>
      <c r="AM46" s="379"/>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row>
    <row r="47" spans="1:80" x14ac:dyDescent="0.25">
      <c r="A47" s="95"/>
      <c r="B47" s="95"/>
      <c r="C47" s="95"/>
      <c r="D47" s="95"/>
      <c r="E47" s="95"/>
      <c r="F47" s="95"/>
      <c r="G47" s="95"/>
      <c r="H47" s="95"/>
      <c r="I47" s="95"/>
      <c r="J47" s="380"/>
      <c r="K47" s="381"/>
      <c r="L47" s="381"/>
      <c r="M47" s="381"/>
      <c r="N47" s="381"/>
      <c r="O47" s="382"/>
      <c r="P47" s="380"/>
      <c r="Q47" s="381"/>
      <c r="R47" s="381"/>
      <c r="S47" s="381"/>
      <c r="T47" s="381"/>
      <c r="U47" s="382"/>
      <c r="V47" s="380"/>
      <c r="W47" s="381"/>
      <c r="X47" s="381"/>
      <c r="Y47" s="381"/>
      <c r="Z47" s="381"/>
      <c r="AA47" s="382"/>
      <c r="AB47" s="380"/>
      <c r="AC47" s="381"/>
      <c r="AD47" s="381"/>
      <c r="AE47" s="381"/>
      <c r="AF47" s="381"/>
      <c r="AG47" s="382"/>
      <c r="AH47" s="380"/>
      <c r="AI47" s="381"/>
      <c r="AJ47" s="381"/>
      <c r="AK47" s="381"/>
      <c r="AL47" s="381"/>
      <c r="AM47" s="382"/>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row>
    <row r="48" spans="1:80" x14ac:dyDescent="0.25">
      <c r="A48" s="95"/>
      <c r="B48" s="95"/>
      <c r="C48" s="95"/>
      <c r="D48" s="95"/>
      <c r="E48" s="95"/>
      <c r="F48" s="95"/>
      <c r="G48" s="95"/>
      <c r="H48" s="95"/>
      <c r="I48" s="95"/>
      <c r="J48" s="380"/>
      <c r="K48" s="381"/>
      <c r="L48" s="381"/>
      <c r="M48" s="381"/>
      <c r="N48" s="381"/>
      <c r="O48" s="382"/>
      <c r="P48" s="380"/>
      <c r="Q48" s="381"/>
      <c r="R48" s="381"/>
      <c r="S48" s="381"/>
      <c r="T48" s="381"/>
      <c r="U48" s="382"/>
      <c r="V48" s="380"/>
      <c r="W48" s="381"/>
      <c r="X48" s="381"/>
      <c r="Y48" s="381"/>
      <c r="Z48" s="381"/>
      <c r="AA48" s="382"/>
      <c r="AB48" s="380"/>
      <c r="AC48" s="381"/>
      <c r="AD48" s="381"/>
      <c r="AE48" s="381"/>
      <c r="AF48" s="381"/>
      <c r="AG48" s="382"/>
      <c r="AH48" s="380"/>
      <c r="AI48" s="381"/>
      <c r="AJ48" s="381"/>
      <c r="AK48" s="381"/>
      <c r="AL48" s="381"/>
      <c r="AM48" s="382"/>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row>
    <row r="49" spans="1:80" x14ac:dyDescent="0.25">
      <c r="A49" s="95"/>
      <c r="B49" s="95"/>
      <c r="C49" s="95"/>
      <c r="D49" s="95"/>
      <c r="E49" s="95"/>
      <c r="F49" s="95"/>
      <c r="G49" s="95"/>
      <c r="H49" s="95"/>
      <c r="I49" s="95"/>
      <c r="J49" s="380"/>
      <c r="K49" s="381"/>
      <c r="L49" s="381"/>
      <c r="M49" s="381"/>
      <c r="N49" s="381"/>
      <c r="O49" s="382"/>
      <c r="P49" s="380"/>
      <c r="Q49" s="381"/>
      <c r="R49" s="381"/>
      <c r="S49" s="381"/>
      <c r="T49" s="381"/>
      <c r="U49" s="382"/>
      <c r="V49" s="380"/>
      <c r="W49" s="381"/>
      <c r="X49" s="381"/>
      <c r="Y49" s="381"/>
      <c r="Z49" s="381"/>
      <c r="AA49" s="382"/>
      <c r="AB49" s="380"/>
      <c r="AC49" s="381"/>
      <c r="AD49" s="381"/>
      <c r="AE49" s="381"/>
      <c r="AF49" s="381"/>
      <c r="AG49" s="382"/>
      <c r="AH49" s="380"/>
      <c r="AI49" s="381"/>
      <c r="AJ49" s="381"/>
      <c r="AK49" s="381"/>
      <c r="AL49" s="381"/>
      <c r="AM49" s="382"/>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row>
    <row r="50" spans="1:80" x14ac:dyDescent="0.25">
      <c r="A50" s="95"/>
      <c r="B50" s="95"/>
      <c r="C50" s="95"/>
      <c r="D50" s="95"/>
      <c r="E50" s="95"/>
      <c r="F50" s="95"/>
      <c r="G50" s="95"/>
      <c r="H50" s="95"/>
      <c r="I50" s="95"/>
      <c r="J50" s="380"/>
      <c r="K50" s="381"/>
      <c r="L50" s="381"/>
      <c r="M50" s="381"/>
      <c r="N50" s="381"/>
      <c r="O50" s="382"/>
      <c r="P50" s="380"/>
      <c r="Q50" s="381"/>
      <c r="R50" s="381"/>
      <c r="S50" s="381"/>
      <c r="T50" s="381"/>
      <c r="U50" s="382"/>
      <c r="V50" s="380"/>
      <c r="W50" s="381"/>
      <c r="X50" s="381"/>
      <c r="Y50" s="381"/>
      <c r="Z50" s="381"/>
      <c r="AA50" s="382"/>
      <c r="AB50" s="380"/>
      <c r="AC50" s="381"/>
      <c r="AD50" s="381"/>
      <c r="AE50" s="381"/>
      <c r="AF50" s="381"/>
      <c r="AG50" s="382"/>
      <c r="AH50" s="380"/>
      <c r="AI50" s="381"/>
      <c r="AJ50" s="381"/>
      <c r="AK50" s="381"/>
      <c r="AL50" s="381"/>
      <c r="AM50" s="382"/>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row>
    <row r="51" spans="1:80" ht="15.75" thickBot="1" x14ac:dyDescent="0.3">
      <c r="A51" s="95"/>
      <c r="B51" s="95"/>
      <c r="C51" s="95"/>
      <c r="D51" s="95"/>
      <c r="E51" s="95"/>
      <c r="F51" s="95"/>
      <c r="G51" s="95"/>
      <c r="H51" s="95"/>
      <c r="I51" s="95"/>
      <c r="J51" s="383"/>
      <c r="K51" s="384"/>
      <c r="L51" s="384"/>
      <c r="M51" s="384"/>
      <c r="N51" s="384"/>
      <c r="O51" s="385"/>
      <c r="P51" s="383"/>
      <c r="Q51" s="384"/>
      <c r="R51" s="384"/>
      <c r="S51" s="384"/>
      <c r="T51" s="384"/>
      <c r="U51" s="385"/>
      <c r="V51" s="383"/>
      <c r="W51" s="384"/>
      <c r="X51" s="384"/>
      <c r="Y51" s="384"/>
      <c r="Z51" s="384"/>
      <c r="AA51" s="385"/>
      <c r="AB51" s="383"/>
      <c r="AC51" s="384"/>
      <c r="AD51" s="384"/>
      <c r="AE51" s="384"/>
      <c r="AF51" s="384"/>
      <c r="AG51" s="385"/>
      <c r="AH51" s="383"/>
      <c r="AI51" s="384"/>
      <c r="AJ51" s="384"/>
      <c r="AK51" s="384"/>
      <c r="AL51" s="384"/>
      <c r="AM51" s="38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row>
    <row r="52" spans="1:80" x14ac:dyDescent="0.2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row>
    <row r="53" spans="1:80" ht="15" customHeight="1" x14ac:dyDescent="0.25">
      <c r="A53" s="95"/>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row>
    <row r="54" spans="1:80" ht="15" customHeight="1" x14ac:dyDescent="0.25">
      <c r="A54" s="95"/>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row>
    <row r="55" spans="1:80" x14ac:dyDescent="0.2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row>
    <row r="56" spans="1:80" x14ac:dyDescent="0.2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row>
    <row r="57" spans="1:80" x14ac:dyDescent="0.2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row>
    <row r="58" spans="1:80"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row>
    <row r="59" spans="1:80"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row>
    <row r="60" spans="1:80"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row>
    <row r="61" spans="1:80"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row>
    <row r="62" spans="1:80"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row>
    <row r="63" spans="1:80" x14ac:dyDescent="0.2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row>
    <row r="64" spans="1:80" x14ac:dyDescent="0.2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row>
    <row r="65" spans="1:80"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row>
    <row r="66" spans="1:80"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row>
    <row r="67" spans="1:80"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row>
    <row r="68" spans="1:80"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row>
    <row r="69" spans="1:80"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row>
    <row r="70" spans="1:80"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row>
    <row r="71" spans="1:80"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row>
    <row r="72" spans="1:80"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row>
    <row r="73" spans="1:80"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row>
    <row r="74" spans="1:80"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row>
    <row r="75" spans="1:80"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row>
    <row r="76" spans="1:80"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row>
    <row r="77" spans="1:80"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row>
    <row r="78" spans="1:80"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row>
    <row r="79" spans="1:80"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row>
    <row r="80" spans="1:80"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row>
    <row r="81" spans="1:63"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row>
    <row r="82" spans="1:63"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row>
    <row r="83" spans="1:63"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row>
    <row r="84" spans="1:63"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row>
    <row r="85" spans="1:63"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row>
    <row r="86" spans="1:63"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row>
    <row r="87" spans="1:63"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row>
    <row r="88" spans="1:63"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row>
    <row r="89" spans="1:63"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row>
    <row r="90" spans="1:63"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row>
    <row r="91" spans="1:63"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row>
    <row r="92" spans="1:63"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row>
    <row r="93" spans="1:63"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row>
    <row r="94" spans="1:63"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row>
    <row r="95" spans="1:63"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row>
    <row r="96" spans="1:63"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row>
    <row r="97" spans="1:63"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row>
    <row r="98" spans="1:63"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row>
    <row r="99" spans="1:63"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row>
    <row r="100" spans="1:63"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row>
    <row r="101" spans="1:63"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row>
    <row r="102" spans="1:63"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row>
    <row r="103" spans="1:63"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row>
    <row r="104" spans="1:63"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row>
    <row r="105" spans="1:63"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row>
    <row r="106" spans="1:63"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row>
    <row r="107" spans="1:63"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row>
    <row r="108" spans="1:63"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row>
    <row r="109" spans="1:63"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row>
    <row r="110" spans="1:63"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row>
    <row r="111" spans="1:63"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row>
    <row r="112" spans="1:63"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row>
    <row r="113" spans="1:63"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row>
    <row r="114" spans="1:63"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row>
    <row r="115" spans="1:63"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row>
    <row r="116" spans="1:63"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row>
    <row r="117" spans="1:63"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row>
    <row r="118" spans="1:63"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row>
    <row r="119" spans="1:63"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row>
    <row r="120" spans="1:63"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row>
    <row r="121" spans="1:63"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row>
    <row r="122" spans="1:63" x14ac:dyDescent="0.2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row>
    <row r="123" spans="1:63" x14ac:dyDescent="0.2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row>
    <row r="124" spans="1:63" x14ac:dyDescent="0.2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row>
    <row r="125" spans="1:63" x14ac:dyDescent="0.2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row>
    <row r="126" spans="1:63" x14ac:dyDescent="0.2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row>
    <row r="127" spans="1:63" x14ac:dyDescent="0.2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row>
    <row r="128" spans="1:63" x14ac:dyDescent="0.2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row>
    <row r="129" spans="2:63" x14ac:dyDescent="0.2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row>
    <row r="130" spans="2:63" x14ac:dyDescent="0.2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row>
    <row r="131" spans="2:63" x14ac:dyDescent="0.2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row>
    <row r="132" spans="2:63" x14ac:dyDescent="0.2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row>
    <row r="133" spans="2:63" x14ac:dyDescent="0.2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row>
    <row r="134" spans="2:63" x14ac:dyDescent="0.2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row>
    <row r="135" spans="2:63" x14ac:dyDescent="0.2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row>
    <row r="136" spans="2:63" x14ac:dyDescent="0.2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c r="BI136" s="95"/>
      <c r="BJ136" s="95"/>
      <c r="BK136" s="95"/>
    </row>
    <row r="137" spans="2:63" x14ac:dyDescent="0.25">
      <c r="B137" s="95"/>
      <c r="C137" s="95"/>
      <c r="D137" s="95"/>
      <c r="E137" s="95"/>
      <c r="F137" s="95"/>
      <c r="G137" s="95"/>
      <c r="H137" s="95"/>
      <c r="I137" s="95"/>
    </row>
    <row r="138" spans="2:63" x14ac:dyDescent="0.25">
      <c r="B138" s="95"/>
      <c r="C138" s="95"/>
      <c r="D138" s="95"/>
      <c r="E138" s="95"/>
      <c r="F138" s="95"/>
      <c r="G138" s="95"/>
      <c r="H138" s="95"/>
      <c r="I138" s="95"/>
    </row>
    <row r="139" spans="2:63" x14ac:dyDescent="0.25">
      <c r="B139" s="95"/>
      <c r="C139" s="95"/>
      <c r="D139" s="95"/>
      <c r="E139" s="95"/>
      <c r="F139" s="95"/>
      <c r="G139" s="95"/>
      <c r="H139" s="95"/>
      <c r="I139" s="95"/>
    </row>
    <row r="140" spans="2:63" x14ac:dyDescent="0.25">
      <c r="B140" s="95"/>
      <c r="C140" s="95"/>
      <c r="D140" s="95"/>
      <c r="E140" s="95"/>
      <c r="F140" s="95"/>
      <c r="G140" s="95"/>
      <c r="H140" s="95"/>
      <c r="I140" s="9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topLeftCell="A6" zoomScale="40" zoomScaleNormal="40" workbookViewId="0">
      <selection activeCell="AA6" sqref="AA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row>
    <row r="2" spans="1:91" ht="18" customHeight="1" x14ac:dyDescent="0.25">
      <c r="A2" s="95"/>
      <c r="B2" s="456" t="s">
        <v>156</v>
      </c>
      <c r="C2" s="457"/>
      <c r="D2" s="457"/>
      <c r="E2" s="457"/>
      <c r="F2" s="457"/>
      <c r="G2" s="457"/>
      <c r="H2" s="457"/>
      <c r="I2" s="457"/>
      <c r="J2" s="376" t="s">
        <v>2</v>
      </c>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row>
    <row r="3" spans="1:91" ht="18.75" customHeight="1" x14ac:dyDescent="0.25">
      <c r="A3" s="95"/>
      <c r="B3" s="457"/>
      <c r="C3" s="457"/>
      <c r="D3" s="457"/>
      <c r="E3" s="457"/>
      <c r="F3" s="457"/>
      <c r="G3" s="457"/>
      <c r="H3" s="457"/>
      <c r="I3" s="457"/>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row>
    <row r="4" spans="1:91" ht="15" customHeight="1" x14ac:dyDescent="0.25">
      <c r="A4" s="95"/>
      <c r="B4" s="457"/>
      <c r="C4" s="457"/>
      <c r="D4" s="457"/>
      <c r="E4" s="457"/>
      <c r="F4" s="457"/>
      <c r="G4" s="457"/>
      <c r="H4" s="457"/>
      <c r="I4" s="457"/>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row>
    <row r="5" spans="1:91" ht="15.75" thickBot="1" x14ac:dyDescent="0.3">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row>
    <row r="6" spans="1:91" ht="15" customHeight="1" x14ac:dyDescent="0.25">
      <c r="A6" s="95"/>
      <c r="B6" s="388" t="s">
        <v>4</v>
      </c>
      <c r="C6" s="388"/>
      <c r="D6" s="389"/>
      <c r="E6" s="426" t="s">
        <v>114</v>
      </c>
      <c r="F6" s="427"/>
      <c r="G6" s="427"/>
      <c r="H6" s="427"/>
      <c r="I6" s="428"/>
      <c r="J6" s="57" t="str">
        <f>IF(AND('Mapa final'!$AC$9="Muy Alta",'Mapa final'!$AE$9="Leve"),CONCATENATE("R1C",'Mapa final'!$S$9),"")</f>
        <v/>
      </c>
      <c r="K6" s="58" t="str">
        <f>IF(AND('Mapa final'!$AC$11="Muy Alta",'Mapa final'!$AE$11="Leve"),CONCATENATE("R1C",'Mapa final'!$S$11),"")</f>
        <v/>
      </c>
      <c r="L6" s="58" t="str">
        <f>IF(AND('Mapa final'!$AC$12="Muy Alta",'Mapa final'!$AE$12="Leve"),CONCATENATE("R1C",'Mapa final'!$S$12),"")</f>
        <v/>
      </c>
      <c r="M6" s="58" t="str">
        <f>IF(AND('Mapa final'!$AC$13="Muy Alta",'Mapa final'!$AE$13="Leve"),CONCATENATE("R1C",'Mapa final'!$S$13),"")</f>
        <v/>
      </c>
      <c r="N6" s="58" t="str">
        <f>IF(AND('Mapa final'!$AC$14="Muy Alta",'Mapa final'!$AE$14="Leve"),CONCATENATE("R1C",'Mapa final'!$S$14),"")</f>
        <v/>
      </c>
      <c r="O6" s="59" t="str">
        <f>IF(AND('Mapa final'!$AC$15="Muy Alta",'Mapa final'!$AE$15="Leve"),CONCATENATE("R1C",'Mapa final'!$S$15),"")</f>
        <v/>
      </c>
      <c r="P6" s="57" t="str">
        <f>IF(AND('Mapa final'!$AC$9="Muy Alta",'Mapa final'!$AE$9="Menor"),CONCATENATE("R1C",'Mapa final'!$S$9),"")</f>
        <v/>
      </c>
      <c r="Q6" s="58" t="str">
        <f>IF(AND('Mapa final'!$AC$11="Muy Alta",'Mapa final'!$AE$11="Menor"),CONCATENATE("R1C",'Mapa final'!$S$11),"")</f>
        <v/>
      </c>
      <c r="R6" s="58" t="str">
        <f>IF(AND('Mapa final'!$AC$12="Muy Alta",'Mapa final'!$AE$12="Menor"),CONCATENATE("R1C",'Mapa final'!$S$12),"")</f>
        <v/>
      </c>
      <c r="S6" s="58" t="str">
        <f>IF(AND('Mapa final'!$AC$13="Muy Alta",'Mapa final'!$AE$13="Menor"),CONCATENATE("R1C",'Mapa final'!$S$13),"")</f>
        <v/>
      </c>
      <c r="T6" s="58" t="str">
        <f>IF(AND('Mapa final'!$AC$14="Muy Alta",'Mapa final'!$AE$14="Menor"),CONCATENATE("R1C",'Mapa final'!$S$14),"")</f>
        <v/>
      </c>
      <c r="U6" s="59" t="str">
        <f>IF(AND('Mapa final'!$AC$15="Muy Alta",'Mapa final'!$AE$15="Menor"),CONCATENATE("R1C",'Mapa final'!$S$15),"")</f>
        <v/>
      </c>
      <c r="V6" s="57" t="str">
        <f>IF(AND('Mapa final'!$AC$9="Muy Alta",'Mapa final'!$AE$9="Moderado"),CONCATENATE("R1C",'Mapa final'!$S$9),"")</f>
        <v/>
      </c>
      <c r="W6" s="58" t="str">
        <f>IF(AND('Mapa final'!$AC$11="Muy Alta",'Mapa final'!$AE$11="Moderado"),CONCATENATE("R1C",'Mapa final'!$S$11),"")</f>
        <v/>
      </c>
      <c r="X6" s="58" t="str">
        <f>IF(AND('Mapa final'!$AC$12="Muy Alta",'Mapa final'!$AE$12="Moderado"),CONCATENATE("R1C",'Mapa final'!$S$12),"")</f>
        <v/>
      </c>
      <c r="Y6" s="58" t="str">
        <f>IF(AND('Mapa final'!$AC$13="Muy Alta",'Mapa final'!$AE$13="Moderado"),CONCATENATE("R1C",'Mapa final'!$S$13),"")</f>
        <v/>
      </c>
      <c r="Z6" s="58" t="str">
        <f>IF(AND('Mapa final'!$AC$14="Muy Alta",'Mapa final'!$AE$14="Moderado"),CONCATENATE("R1C",'Mapa final'!$S$14),"")</f>
        <v/>
      </c>
      <c r="AA6" s="59" t="str">
        <f>IF(AND('Mapa final'!$AC$15="Muy Alta",'Mapa final'!$AE$15="Moderado"),CONCATENATE("R1C",'Mapa final'!$S$15),"")</f>
        <v/>
      </c>
      <c r="AB6" s="57" t="str">
        <f>IF(AND('Mapa final'!$AC$9="Muy Alta",'Mapa final'!$AE$9="Mayor"),CONCATENATE("R1C",'Mapa final'!$S$9),"")</f>
        <v/>
      </c>
      <c r="AC6" s="58" t="str">
        <f>IF(AND('Mapa final'!$AC$11="Muy Alta",'Mapa final'!$AE$11="Mayor"),CONCATENATE("R1C",'Mapa final'!$S$11),"")</f>
        <v/>
      </c>
      <c r="AD6" s="58" t="str">
        <f>IF(AND('Mapa final'!$AC$12="Muy Alta",'Mapa final'!$AE$12="Mayor"),CONCATENATE("R1C",'Mapa final'!$S$12),"")</f>
        <v/>
      </c>
      <c r="AE6" s="58" t="str">
        <f>IF(AND('Mapa final'!$AC$13="Muy Alta",'Mapa final'!$AE$13="Mayor"),CONCATENATE("R1C",'Mapa final'!$S$13),"")</f>
        <v/>
      </c>
      <c r="AF6" s="58" t="str">
        <f>IF(AND('Mapa final'!$AC$14="Muy Alta",'Mapa final'!$AE$14="Mayor"),CONCATENATE("R1C",'Mapa final'!$S$14),"")</f>
        <v/>
      </c>
      <c r="AG6" s="59" t="str">
        <f>IF(AND('Mapa final'!$AC$15="Muy Alta",'Mapa final'!$AE$15="Mayor"),CONCATENATE("R1C",'Mapa final'!$S$15),"")</f>
        <v/>
      </c>
      <c r="AH6" s="60" t="str">
        <f>IF(AND('Mapa final'!$AC$9="Muy Alta",'Mapa final'!$AE$9="Catastrófico"),CONCATENATE("R1C",'Mapa final'!$S$9),"")</f>
        <v/>
      </c>
      <c r="AI6" s="61" t="str">
        <f>IF(AND('Mapa final'!$AC$11="Muy Alta",'Mapa final'!$AE$11="Catastrófico"),CONCATENATE("R1C",'Mapa final'!$S$11),"")</f>
        <v/>
      </c>
      <c r="AJ6" s="61" t="str">
        <f>IF(AND('Mapa final'!$AC$12="Muy Alta",'Mapa final'!$AE$12="Catastrófico"),CONCATENATE("R1C",'Mapa final'!$S$12),"")</f>
        <v/>
      </c>
      <c r="AK6" s="61" t="str">
        <f>IF(AND('Mapa final'!$AC$13="Muy Alta",'Mapa final'!$AE$13="Catastrófico"),CONCATENATE("R1C",'Mapa final'!$S$13),"")</f>
        <v/>
      </c>
      <c r="AL6" s="61" t="str">
        <f>IF(AND('Mapa final'!$AC$14="Muy Alta",'Mapa final'!$AE$14="Catastrófico"),CONCATENATE("R1C",'Mapa final'!$S$14),"")</f>
        <v/>
      </c>
      <c r="AM6" s="62" t="str">
        <f>IF(AND('Mapa final'!$AC$15="Muy Alta",'Mapa final'!$AE$15="Catastrófico"),CONCATENATE("R1C",'Mapa final'!$S$15),"")</f>
        <v/>
      </c>
      <c r="AN6" s="95"/>
      <c r="AO6" s="447" t="s">
        <v>77</v>
      </c>
      <c r="AP6" s="448"/>
      <c r="AQ6" s="448"/>
      <c r="AR6" s="448"/>
      <c r="AS6" s="448"/>
      <c r="AT6" s="449"/>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row>
    <row r="7" spans="1:91" ht="15" customHeight="1" x14ac:dyDescent="0.25">
      <c r="A7" s="95"/>
      <c r="B7" s="388"/>
      <c r="C7" s="388"/>
      <c r="D7" s="389"/>
      <c r="E7" s="429"/>
      <c r="F7" s="430"/>
      <c r="G7" s="430"/>
      <c r="H7" s="430"/>
      <c r="I7" s="431"/>
      <c r="J7" s="63" t="str">
        <f>IF(AND('Mapa final'!$AC$16="Muy Alta",'Mapa final'!$AE$16="Leve"),CONCATENATE("R2C",'Mapa final'!$S$16),"")</f>
        <v/>
      </c>
      <c r="K7" s="64" t="str">
        <f>IF(AND('Mapa final'!$AC$17="Muy Alta",'Mapa final'!$AE$17="Leve"),CONCATENATE("R2C",'Mapa final'!$S$17),"")</f>
        <v/>
      </c>
      <c r="L7" s="64" t="str">
        <f>IF(AND('Mapa final'!$AC$18="Muy Alta",'Mapa final'!$AE$18="Leve"),CONCATENATE("R2C",'Mapa final'!$S$18),"")</f>
        <v/>
      </c>
      <c r="M7" s="64" t="str">
        <f>IF(AND('Mapa final'!$AC$19="Muy Alta",'Mapa final'!$AE$19="Leve"),CONCATENATE("R2C",'Mapa final'!$S$19),"")</f>
        <v/>
      </c>
      <c r="N7" s="64" t="str">
        <f>IF(AND('Mapa final'!$AC$20="Muy Alta",'Mapa final'!$AE$20="Leve"),CONCATENATE("R2C",'Mapa final'!$S$20),"")</f>
        <v/>
      </c>
      <c r="O7" s="65" t="str">
        <f>IF(AND('Mapa final'!$AC$21="Muy Alta",'Mapa final'!$AE$21="Leve"),CONCATENATE("R2C",'Mapa final'!$S$21),"")</f>
        <v/>
      </c>
      <c r="P7" s="63" t="str">
        <f>IF(AND('Mapa final'!$AC$16="Muy Alta",'Mapa final'!$AE$16="Menor"),CONCATENATE("R2C",'Mapa final'!$S$16),"")</f>
        <v/>
      </c>
      <c r="Q7" s="64" t="str">
        <f>IF(AND('Mapa final'!$AC$17="Muy Alta",'Mapa final'!$AE$17="Menor"),CONCATENATE("R2C",'Mapa final'!$S$17),"")</f>
        <v/>
      </c>
      <c r="R7" s="64" t="str">
        <f>IF(AND('Mapa final'!$AC$18="Muy Alta",'Mapa final'!$AE$18="Menor"),CONCATENATE("R2C",'Mapa final'!$S$18),"")</f>
        <v/>
      </c>
      <c r="S7" s="64" t="str">
        <f>IF(AND('Mapa final'!$AC$19="Muy Alta",'Mapa final'!$AE$19="Menor"),CONCATENATE("R2C",'Mapa final'!$S$19),"")</f>
        <v/>
      </c>
      <c r="T7" s="64" t="str">
        <f>IF(AND('Mapa final'!$AC$20="Muy Alta",'Mapa final'!$AE$20="Menor"),CONCATENATE("R2C",'Mapa final'!$S$20),"")</f>
        <v/>
      </c>
      <c r="U7" s="65" t="str">
        <f>IF(AND('Mapa final'!$AC$21="Muy Alta",'Mapa final'!$AE$21="Menor"),CONCATENATE("R2C",'Mapa final'!$S$21),"")</f>
        <v/>
      </c>
      <c r="V7" s="63" t="str">
        <f>IF(AND('Mapa final'!$AC$16="Muy Alta",'Mapa final'!$AE$16="Moderado"),CONCATENATE("R2C",'Mapa final'!$S$16),"")</f>
        <v/>
      </c>
      <c r="W7" s="64" t="str">
        <f>IF(AND('Mapa final'!$AC$17="Muy Alta",'Mapa final'!$AE$17="Moderado"),CONCATENATE("R2C",'Mapa final'!$S$17),"")</f>
        <v/>
      </c>
      <c r="X7" s="64" t="str">
        <f>IF(AND('Mapa final'!$AC$18="Muy Alta",'Mapa final'!$AE$18="Moderado"),CONCATENATE("R2C",'Mapa final'!$S$18),"")</f>
        <v/>
      </c>
      <c r="Y7" s="64" t="str">
        <f>IF(AND('Mapa final'!$AC$19="Muy Alta",'Mapa final'!$AE$19="Moderado"),CONCATENATE("R2C",'Mapa final'!$S$19),"")</f>
        <v/>
      </c>
      <c r="Z7" s="64" t="str">
        <f>IF(AND('Mapa final'!$AC$20="Muy Alta",'Mapa final'!$AE$20="Moderado"),CONCATENATE("R2C",'Mapa final'!$S$20),"")</f>
        <v/>
      </c>
      <c r="AA7" s="65" t="str">
        <f>IF(AND('Mapa final'!$AC$21="Muy Alta",'Mapa final'!$AE$21="Moderado"),CONCATENATE("R2C",'Mapa final'!$S$21),"")</f>
        <v/>
      </c>
      <c r="AB7" s="63" t="str">
        <f>IF(AND('Mapa final'!$AC$16="Muy Alta",'Mapa final'!$AE$16="Mayor"),CONCATENATE("R2C",'Mapa final'!$S$16),"")</f>
        <v/>
      </c>
      <c r="AC7" s="64" t="str">
        <f>IF(AND('Mapa final'!$AC$17="Muy Alta",'Mapa final'!$AE$17="Mayor"),CONCATENATE("R2C",'Mapa final'!$S$17),"")</f>
        <v/>
      </c>
      <c r="AD7" s="64" t="str">
        <f>IF(AND('Mapa final'!$AC$18="Muy Alta",'Mapa final'!$AE$18="Mayor"),CONCATENATE("R2C",'Mapa final'!$S$18),"")</f>
        <v/>
      </c>
      <c r="AE7" s="64" t="str">
        <f>IF(AND('Mapa final'!$AC$19="Muy Alta",'Mapa final'!$AE$19="Mayor"),CONCATENATE("R2C",'Mapa final'!$S$19),"")</f>
        <v/>
      </c>
      <c r="AF7" s="64" t="str">
        <f>IF(AND('Mapa final'!$AC$20="Muy Alta",'Mapa final'!$AE$20="Mayor"),CONCATENATE("R2C",'Mapa final'!$S$20),"")</f>
        <v/>
      </c>
      <c r="AG7" s="65" t="str">
        <f>IF(AND('Mapa final'!$AC$21="Muy Alta",'Mapa final'!$AE$21="Mayor"),CONCATENATE("R2C",'Mapa final'!$S$21),"")</f>
        <v/>
      </c>
      <c r="AH7" s="66" t="str">
        <f>IF(AND('Mapa final'!$AC$16="Muy Alta",'Mapa final'!$AE$16="Catastrófico"),CONCATENATE("R2C",'Mapa final'!$S$16),"")</f>
        <v/>
      </c>
      <c r="AI7" s="67" t="str">
        <f>IF(AND('Mapa final'!$AC$17="Muy Alta",'Mapa final'!$AE$17="Catastrófico"),CONCATENATE("R2C",'Mapa final'!$S$17),"")</f>
        <v/>
      </c>
      <c r="AJ7" s="67" t="str">
        <f>IF(AND('Mapa final'!$AC$18="Muy Alta",'Mapa final'!$AE$18="Catastrófico"),CONCATENATE("R2C",'Mapa final'!$S$18),"")</f>
        <v/>
      </c>
      <c r="AK7" s="67" t="str">
        <f>IF(AND('Mapa final'!$AC$19="Muy Alta",'Mapa final'!$AE$19="Catastrófico"),CONCATENATE("R2C",'Mapa final'!$S$19),"")</f>
        <v/>
      </c>
      <c r="AL7" s="67" t="str">
        <f>IF(AND('Mapa final'!$AC$20="Muy Alta",'Mapa final'!$AE$20="Catastrófico"),CONCATENATE("R2C",'Mapa final'!$S$20),"")</f>
        <v/>
      </c>
      <c r="AM7" s="68" t="str">
        <f>IF(AND('Mapa final'!$AC$21="Muy Alta",'Mapa final'!$AE$21="Catastrófico"),CONCATENATE("R2C",'Mapa final'!$S$21),"")</f>
        <v/>
      </c>
      <c r="AN7" s="95"/>
      <c r="AO7" s="450"/>
      <c r="AP7" s="451"/>
      <c r="AQ7" s="451"/>
      <c r="AR7" s="451"/>
      <c r="AS7" s="451"/>
      <c r="AT7" s="452"/>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row>
    <row r="8" spans="1:91" ht="15" customHeight="1" x14ac:dyDescent="0.25">
      <c r="A8" s="95"/>
      <c r="B8" s="388"/>
      <c r="C8" s="388"/>
      <c r="D8" s="389"/>
      <c r="E8" s="429"/>
      <c r="F8" s="430"/>
      <c r="G8" s="430"/>
      <c r="H8" s="430"/>
      <c r="I8" s="431"/>
      <c r="J8" s="63" t="str">
        <f>IF(AND('Mapa final'!$AC$22="Muy Alta",'Mapa final'!$AE$22="Leve"),CONCATENATE("R3C",'Mapa final'!$S$22),"")</f>
        <v/>
      </c>
      <c r="K8" s="64" t="str">
        <f>IF(AND('Mapa final'!$AC$23="Muy Alta",'Mapa final'!$AE$23="Leve"),CONCATENATE("R3C",'Mapa final'!$S$23),"")</f>
        <v/>
      </c>
      <c r="L8" s="64" t="str">
        <f>IF(AND('Mapa final'!$AC$24="Muy Alta",'Mapa final'!$AE$24="Leve"),CONCATENATE("R3C",'Mapa final'!$S$24),"")</f>
        <v/>
      </c>
      <c r="M8" s="64" t="str">
        <f>IF(AND('Mapa final'!$AC$25="Muy Alta",'Mapa final'!$AE$25="Leve"),CONCATENATE("R3C",'Mapa final'!$S$25),"")</f>
        <v/>
      </c>
      <c r="N8" s="64" t="str">
        <f>IF(AND('Mapa final'!$AC$26="Muy Alta",'Mapa final'!$AE$26="Leve"),CONCATENATE("R3C",'Mapa final'!$S$26),"")</f>
        <v/>
      </c>
      <c r="O8" s="65" t="str">
        <f>IF(AND('Mapa final'!$AC$27="Muy Alta",'Mapa final'!$AE$27="Leve"),CONCATENATE("R3C",'Mapa final'!$S$27),"")</f>
        <v/>
      </c>
      <c r="P8" s="63" t="str">
        <f>IF(AND('Mapa final'!$AC$22="Muy Alta",'Mapa final'!$AE$22="Menor"),CONCATENATE("R3C",'Mapa final'!$S$22),"")</f>
        <v/>
      </c>
      <c r="Q8" s="64" t="str">
        <f>IF(AND('Mapa final'!$AC$23="Muy Alta",'Mapa final'!$AE$23="Menor"),CONCATENATE("R3C",'Mapa final'!$S$23),"")</f>
        <v/>
      </c>
      <c r="R8" s="64" t="str">
        <f>IF(AND('Mapa final'!$AC$24="Muy Alta",'Mapa final'!$AE$24="Menor"),CONCATENATE("R3C",'Mapa final'!$S$24),"")</f>
        <v/>
      </c>
      <c r="S8" s="64" t="str">
        <f>IF(AND('Mapa final'!$AC$25="Muy Alta",'Mapa final'!$AE$25="Menor"),CONCATENATE("R3C",'Mapa final'!$S$25),"")</f>
        <v/>
      </c>
      <c r="T8" s="64" t="str">
        <f>IF(AND('Mapa final'!$AC$26="Muy Alta",'Mapa final'!$AE$26="Menor"),CONCATENATE("R3C",'Mapa final'!$S$26),"")</f>
        <v/>
      </c>
      <c r="U8" s="65" t="str">
        <f>IF(AND('Mapa final'!$AC$27="Muy Alta",'Mapa final'!$AE$27="Menor"),CONCATENATE("R3C",'Mapa final'!$S$27),"")</f>
        <v/>
      </c>
      <c r="V8" s="63" t="str">
        <f>IF(AND('Mapa final'!$AC$22="Muy Alta",'Mapa final'!$AE$22="Moderado"),CONCATENATE("R3C",'Mapa final'!$S$22),"")</f>
        <v/>
      </c>
      <c r="W8" s="64" t="str">
        <f>IF(AND('Mapa final'!$AC$23="Muy Alta",'Mapa final'!$AE$23="Moderado"),CONCATENATE("R3C",'Mapa final'!$S$23),"")</f>
        <v/>
      </c>
      <c r="X8" s="64" t="str">
        <f>IF(AND('Mapa final'!$AC$24="Muy Alta",'Mapa final'!$AE$24="Moderado"),CONCATENATE("R3C",'Mapa final'!$S$24),"")</f>
        <v/>
      </c>
      <c r="Y8" s="64" t="str">
        <f>IF(AND('Mapa final'!$AC$25="Muy Alta",'Mapa final'!$AE$25="Moderado"),CONCATENATE("R3C",'Mapa final'!$S$25),"")</f>
        <v/>
      </c>
      <c r="Z8" s="64" t="str">
        <f>IF(AND('Mapa final'!$AC$26="Muy Alta",'Mapa final'!$AE$26="Moderado"),CONCATENATE("R3C",'Mapa final'!$S$26),"")</f>
        <v/>
      </c>
      <c r="AA8" s="65" t="str">
        <f>IF(AND('Mapa final'!$AC$27="Muy Alta",'Mapa final'!$AE$27="Moderado"),CONCATENATE("R3C",'Mapa final'!$S$27),"")</f>
        <v/>
      </c>
      <c r="AB8" s="63" t="str">
        <f>IF(AND('Mapa final'!$AC$22="Muy Alta",'Mapa final'!$AE$22="Mayor"),CONCATENATE("R3C",'Mapa final'!$S$22),"")</f>
        <v/>
      </c>
      <c r="AC8" s="64" t="str">
        <f>IF(AND('Mapa final'!$AC$23="Muy Alta",'Mapa final'!$AE$23="Mayor"),CONCATENATE("R3C",'Mapa final'!$S$23),"")</f>
        <v/>
      </c>
      <c r="AD8" s="64" t="str">
        <f>IF(AND('Mapa final'!$AC$24="Muy Alta",'Mapa final'!$AE$24="Mayor"),CONCATENATE("R3C",'Mapa final'!$S$24),"")</f>
        <v/>
      </c>
      <c r="AE8" s="64" t="str">
        <f>IF(AND('Mapa final'!$AC$25="Muy Alta",'Mapa final'!$AE$25="Mayor"),CONCATENATE("R3C",'Mapa final'!$S$25),"")</f>
        <v/>
      </c>
      <c r="AF8" s="64" t="str">
        <f>IF(AND('Mapa final'!$AC$26="Muy Alta",'Mapa final'!$AE$26="Mayor"),CONCATENATE("R3C",'Mapa final'!$S$26),"")</f>
        <v/>
      </c>
      <c r="AG8" s="65" t="str">
        <f>IF(AND('Mapa final'!$AC$27="Muy Alta",'Mapa final'!$AE$27="Mayor"),CONCATENATE("R3C",'Mapa final'!$S$27),"")</f>
        <v/>
      </c>
      <c r="AH8" s="66" t="str">
        <f>IF(AND('Mapa final'!$AC$22="Muy Alta",'Mapa final'!$AE$22="Catastrófico"),CONCATENATE("R3C",'Mapa final'!$S$22),"")</f>
        <v/>
      </c>
      <c r="AI8" s="67" t="str">
        <f>IF(AND('Mapa final'!$AC$23="Muy Alta",'Mapa final'!$AE$23="Catastrófico"),CONCATENATE("R3C",'Mapa final'!$S$23),"")</f>
        <v/>
      </c>
      <c r="AJ8" s="67" t="str">
        <f>IF(AND('Mapa final'!$AC$24="Muy Alta",'Mapa final'!$AE$24="Catastrófico"),CONCATENATE("R3C",'Mapa final'!$S$24),"")</f>
        <v/>
      </c>
      <c r="AK8" s="67" t="str">
        <f>IF(AND('Mapa final'!$AC$25="Muy Alta",'Mapa final'!$AE$25="Catastrófico"),CONCATENATE("R3C",'Mapa final'!$S$25),"")</f>
        <v/>
      </c>
      <c r="AL8" s="67" t="str">
        <f>IF(AND('Mapa final'!$AC$26="Muy Alta",'Mapa final'!$AE$26="Catastrófico"),CONCATENATE("R3C",'Mapa final'!$S$26),"")</f>
        <v/>
      </c>
      <c r="AM8" s="68" t="str">
        <f>IF(AND('Mapa final'!$AC$27="Muy Alta",'Mapa final'!$AE$27="Catastrófico"),CONCATENATE("R3C",'Mapa final'!$S$27),"")</f>
        <v/>
      </c>
      <c r="AN8" s="95"/>
      <c r="AO8" s="450"/>
      <c r="AP8" s="451"/>
      <c r="AQ8" s="451"/>
      <c r="AR8" s="451"/>
      <c r="AS8" s="451"/>
      <c r="AT8" s="452"/>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row>
    <row r="9" spans="1:91" ht="15" customHeight="1" x14ac:dyDescent="0.25">
      <c r="A9" s="95"/>
      <c r="B9" s="388"/>
      <c r="C9" s="388"/>
      <c r="D9" s="389"/>
      <c r="E9" s="429"/>
      <c r="F9" s="430"/>
      <c r="G9" s="430"/>
      <c r="H9" s="430"/>
      <c r="I9" s="431"/>
      <c r="J9" s="63" t="str">
        <f>IF(AND('Mapa final'!$AC$28="Muy Alta",'Mapa final'!$AE$28="Leve"),CONCATENATE("R4C",'Mapa final'!$S$28),"")</f>
        <v/>
      </c>
      <c r="K9" s="64" t="str">
        <f>IF(AND('Mapa final'!$AC$29="Muy Alta",'Mapa final'!$AE$29="Leve"),CONCATENATE("R4C",'Mapa final'!$S$29),"")</f>
        <v/>
      </c>
      <c r="L9" s="69" t="str">
        <f>IF(AND('Mapa final'!$AC$30="Muy Alta",'Mapa final'!$AE$30="Leve"),CONCATENATE("R4C",'Mapa final'!$S$30),"")</f>
        <v/>
      </c>
      <c r="M9" s="69" t="str">
        <f>IF(AND('Mapa final'!$AC$31="Muy Alta",'Mapa final'!$AE$31="Leve"),CONCATENATE("R4C",'Mapa final'!$S$31),"")</f>
        <v/>
      </c>
      <c r="N9" s="69" t="str">
        <f>IF(AND('Mapa final'!$AC$32="Muy Alta",'Mapa final'!$AE$32="Leve"),CONCATENATE("R4C",'Mapa final'!$S$32),"")</f>
        <v/>
      </c>
      <c r="O9" s="65" t="str">
        <f>IF(AND('Mapa final'!$AC$33="Muy Alta",'Mapa final'!$AE$33="Leve"),CONCATENATE("R4C",'Mapa final'!$S$33),"")</f>
        <v/>
      </c>
      <c r="P9" s="63" t="str">
        <f>IF(AND('Mapa final'!$AC$28="Muy Alta",'Mapa final'!$AE$28="Menor"),CONCATENATE("R4C",'Mapa final'!$S$28),"")</f>
        <v/>
      </c>
      <c r="Q9" s="64" t="str">
        <f>IF(AND('Mapa final'!$AC$29="Muy Alta",'Mapa final'!$AE$29="Menor"),CONCATENATE("R4C",'Mapa final'!$S$29),"")</f>
        <v/>
      </c>
      <c r="R9" s="69" t="str">
        <f>IF(AND('Mapa final'!$AC$30="Muy Alta",'Mapa final'!$AE$30="Menor"),CONCATENATE("R4C",'Mapa final'!$S$30),"")</f>
        <v/>
      </c>
      <c r="S9" s="69" t="str">
        <f>IF(AND('Mapa final'!$AC$31="Muy Alta",'Mapa final'!$AE$31="Menor"),CONCATENATE("R4C",'Mapa final'!$S$31),"")</f>
        <v/>
      </c>
      <c r="T9" s="69" t="str">
        <f>IF(AND('Mapa final'!$AC$32="Muy Alta",'Mapa final'!$AE$32="Menor"),CONCATENATE("R4C",'Mapa final'!$S$32),"")</f>
        <v/>
      </c>
      <c r="U9" s="65" t="str">
        <f>IF(AND('Mapa final'!$AC$33="Muy Alta",'Mapa final'!$AE$33="Menor"),CONCATENATE("R4C",'Mapa final'!$S$33),"")</f>
        <v/>
      </c>
      <c r="V9" s="63" t="str">
        <f>IF(AND('Mapa final'!$AC$28="Muy Alta",'Mapa final'!$AE$28="Moderado"),CONCATENATE("R4C",'Mapa final'!$S$28),"")</f>
        <v/>
      </c>
      <c r="W9" s="64" t="str">
        <f>IF(AND('Mapa final'!$AC$29="Muy Alta",'Mapa final'!$AE$29="Moderado"),CONCATENATE("R4C",'Mapa final'!$S$29),"")</f>
        <v/>
      </c>
      <c r="X9" s="69" t="str">
        <f>IF(AND('Mapa final'!$AC$30="Muy Alta",'Mapa final'!$AE$30="Moderado"),CONCATENATE("R4C",'Mapa final'!$S$30),"")</f>
        <v/>
      </c>
      <c r="Y9" s="69" t="str">
        <f>IF(AND('Mapa final'!$AC$31="Muy Alta",'Mapa final'!$AE$31="Moderado"),CONCATENATE("R4C",'Mapa final'!$S$31),"")</f>
        <v/>
      </c>
      <c r="Z9" s="69" t="str">
        <f>IF(AND('Mapa final'!$AC$32="Muy Alta",'Mapa final'!$AE$32="Moderado"),CONCATENATE("R4C",'Mapa final'!$S$32),"")</f>
        <v/>
      </c>
      <c r="AA9" s="65" t="str">
        <f>IF(AND('Mapa final'!$AC$33="Muy Alta",'Mapa final'!$AE$33="Moderado"),CONCATENATE("R4C",'Mapa final'!$S$33),"")</f>
        <v/>
      </c>
      <c r="AB9" s="63" t="str">
        <f>IF(AND('Mapa final'!$AC$28="Muy Alta",'Mapa final'!$AE$28="Mayor"),CONCATENATE("R4C",'Mapa final'!$S$28),"")</f>
        <v/>
      </c>
      <c r="AC9" s="64" t="str">
        <f>IF(AND('Mapa final'!$AC$29="Muy Alta",'Mapa final'!$AE$29="Mayor"),CONCATENATE("R4C",'Mapa final'!$S$29),"")</f>
        <v/>
      </c>
      <c r="AD9" s="69" t="str">
        <f>IF(AND('Mapa final'!$AC$30="Muy Alta",'Mapa final'!$AE$30="Mayor"),CONCATENATE("R4C",'Mapa final'!$S$30),"")</f>
        <v/>
      </c>
      <c r="AE9" s="69" t="str">
        <f>IF(AND('Mapa final'!$AC$31="Muy Alta",'Mapa final'!$AE$31="Mayor"),CONCATENATE("R4C",'Mapa final'!$S$31),"")</f>
        <v/>
      </c>
      <c r="AF9" s="69" t="str">
        <f>IF(AND('Mapa final'!$AC$32="Muy Alta",'Mapa final'!$AE$32="Mayor"),CONCATENATE("R4C",'Mapa final'!$S$32),"")</f>
        <v/>
      </c>
      <c r="AG9" s="65" t="str">
        <f>IF(AND('Mapa final'!$AC$33="Muy Alta",'Mapa final'!$AE$33="Mayor"),CONCATENATE("R4C",'Mapa final'!$S$33),"")</f>
        <v/>
      </c>
      <c r="AH9" s="66" t="str">
        <f>IF(AND('Mapa final'!$AC$28="Muy Alta",'Mapa final'!$AE$28="Catastrófico"),CONCATENATE("R4C",'Mapa final'!$S$28),"")</f>
        <v/>
      </c>
      <c r="AI9" s="67" t="str">
        <f>IF(AND('Mapa final'!$AC$29="Muy Alta",'Mapa final'!$AE$29="Catastrófico"),CONCATENATE("R4C",'Mapa final'!$S$29),"")</f>
        <v/>
      </c>
      <c r="AJ9" s="67" t="str">
        <f>IF(AND('Mapa final'!$AC$30="Muy Alta",'Mapa final'!$AE$30="Catastrófico"),CONCATENATE("R4C",'Mapa final'!$S$30),"")</f>
        <v/>
      </c>
      <c r="AK9" s="67" t="str">
        <f>IF(AND('Mapa final'!$AC$31="Muy Alta",'Mapa final'!$AE$31="Catastrófico"),CONCATENATE("R4C",'Mapa final'!$S$31),"")</f>
        <v/>
      </c>
      <c r="AL9" s="67" t="str">
        <f>IF(AND('Mapa final'!$AC$32="Muy Alta",'Mapa final'!$AE$32="Catastrófico"),CONCATENATE("R4C",'Mapa final'!$S$32),"")</f>
        <v/>
      </c>
      <c r="AM9" s="68" t="str">
        <f>IF(AND('Mapa final'!$AC$33="Muy Alta",'Mapa final'!$AE$33="Catastrófico"),CONCATENATE("R4C",'Mapa final'!$S$33),"")</f>
        <v/>
      </c>
      <c r="AN9" s="95"/>
      <c r="AO9" s="450"/>
      <c r="AP9" s="451"/>
      <c r="AQ9" s="451"/>
      <c r="AR9" s="451"/>
      <c r="AS9" s="451"/>
      <c r="AT9" s="452"/>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row>
    <row r="10" spans="1:91" ht="15" customHeight="1" x14ac:dyDescent="0.25">
      <c r="A10" s="95"/>
      <c r="B10" s="388"/>
      <c r="C10" s="388"/>
      <c r="D10" s="389"/>
      <c r="E10" s="429"/>
      <c r="F10" s="430"/>
      <c r="G10" s="430"/>
      <c r="H10" s="430"/>
      <c r="I10" s="431"/>
      <c r="J10" s="63" t="str">
        <f>IF(AND('Mapa final'!$AC$34="Muy Alta",'Mapa final'!$AE$34="Leve"),CONCATENATE("R5C",'Mapa final'!$S$34),"")</f>
        <v/>
      </c>
      <c r="K10" s="64" t="str">
        <f>IF(AND('Mapa final'!$AC$35="Muy Alta",'Mapa final'!$AE$35="Leve"),CONCATENATE("R5C",'Mapa final'!$S$35),"")</f>
        <v/>
      </c>
      <c r="L10" s="69" t="str">
        <f>IF(AND('Mapa final'!$AC$36="Muy Alta",'Mapa final'!$AE$36="Leve"),CONCATENATE("R5C",'Mapa final'!$S$36),"")</f>
        <v/>
      </c>
      <c r="M10" s="69" t="str">
        <f>IF(AND('Mapa final'!$AC$37="Muy Alta",'Mapa final'!$AE$37="Leve"),CONCATENATE("R5C",'Mapa final'!$S$37),"")</f>
        <v/>
      </c>
      <c r="N10" s="69" t="str">
        <f>IF(AND('Mapa final'!$AC$38="Muy Alta",'Mapa final'!$AE$38="Leve"),CONCATENATE("R5C",'Mapa final'!$S$38),"")</f>
        <v/>
      </c>
      <c r="O10" s="65" t="str">
        <f>IF(AND('Mapa final'!$AC$39="Muy Alta",'Mapa final'!$AE$39="Leve"),CONCATENATE("R5C",'Mapa final'!$S$39),"")</f>
        <v/>
      </c>
      <c r="P10" s="63" t="str">
        <f>IF(AND('Mapa final'!$AC$34="Muy Alta",'Mapa final'!$AE$34="Menor"),CONCATENATE("R5C",'Mapa final'!$S$34),"")</f>
        <v/>
      </c>
      <c r="Q10" s="64" t="str">
        <f>IF(AND('Mapa final'!$AC$35="Muy Alta",'Mapa final'!$AE$35="Menor"),CONCATENATE("R5C",'Mapa final'!$S$35),"")</f>
        <v/>
      </c>
      <c r="R10" s="69" t="str">
        <f>IF(AND('Mapa final'!$AC$36="Muy Alta",'Mapa final'!$AE$36="Menor"),CONCATENATE("R5C",'Mapa final'!$S$36),"")</f>
        <v/>
      </c>
      <c r="S10" s="69" t="str">
        <f>IF(AND('Mapa final'!$AC$37="Muy Alta",'Mapa final'!$AE$37="Menor"),CONCATENATE("R5C",'Mapa final'!$S$37),"")</f>
        <v/>
      </c>
      <c r="T10" s="69" t="str">
        <f>IF(AND('Mapa final'!$AC$38="Muy Alta",'Mapa final'!$AE$38="Menor"),CONCATENATE("R5C",'Mapa final'!$S$38),"")</f>
        <v/>
      </c>
      <c r="U10" s="65" t="str">
        <f>IF(AND('Mapa final'!$AC$39="Muy Alta",'Mapa final'!$AE$39="Menor"),CONCATENATE("R5C",'Mapa final'!$S$39),"")</f>
        <v/>
      </c>
      <c r="V10" s="63" t="str">
        <f>IF(AND('Mapa final'!$AC$34="Muy Alta",'Mapa final'!$AE$34="Moderado"),CONCATENATE("R5C",'Mapa final'!$S$34),"")</f>
        <v/>
      </c>
      <c r="W10" s="64" t="str">
        <f>IF(AND('Mapa final'!$AC$35="Muy Alta",'Mapa final'!$AE$35="Moderado"),CONCATENATE("R5C",'Mapa final'!$S$35),"")</f>
        <v/>
      </c>
      <c r="X10" s="69" t="str">
        <f>IF(AND('Mapa final'!$AC$36="Muy Alta",'Mapa final'!$AE$36="Moderado"),CONCATENATE("R5C",'Mapa final'!$S$36),"")</f>
        <v/>
      </c>
      <c r="Y10" s="69" t="str">
        <f>IF(AND('Mapa final'!$AC$37="Muy Alta",'Mapa final'!$AE$37="Moderado"),CONCATENATE("R5C",'Mapa final'!$S$37),"")</f>
        <v/>
      </c>
      <c r="Z10" s="69" t="str">
        <f>IF(AND('Mapa final'!$AC$38="Muy Alta",'Mapa final'!$AE$38="Moderado"),CONCATENATE("R5C",'Mapa final'!$S$38),"")</f>
        <v/>
      </c>
      <c r="AA10" s="65" t="str">
        <f>IF(AND('Mapa final'!$AC$39="Muy Alta",'Mapa final'!$AE$39="Moderado"),CONCATENATE("R5C",'Mapa final'!$S$39),"")</f>
        <v/>
      </c>
      <c r="AB10" s="63" t="str">
        <f>IF(AND('Mapa final'!$AC$34="Muy Alta",'Mapa final'!$AE$34="Mayor"),CONCATENATE("R5C",'Mapa final'!$S$34),"")</f>
        <v/>
      </c>
      <c r="AC10" s="64" t="str">
        <f>IF(AND('Mapa final'!$AC$35="Muy Alta",'Mapa final'!$AE$35="Mayor"),CONCATENATE("R5C",'Mapa final'!$S$35),"")</f>
        <v/>
      </c>
      <c r="AD10" s="69" t="str">
        <f>IF(AND('Mapa final'!$AC$36="Muy Alta",'Mapa final'!$AE$36="Mayor"),CONCATENATE("R5C",'Mapa final'!$S$36),"")</f>
        <v/>
      </c>
      <c r="AE10" s="69" t="str">
        <f>IF(AND('Mapa final'!$AC$37="Muy Alta",'Mapa final'!$AE$37="Mayor"),CONCATENATE("R5C",'Mapa final'!$S$37),"")</f>
        <v/>
      </c>
      <c r="AF10" s="69" t="str">
        <f>IF(AND('Mapa final'!$AC$38="Muy Alta",'Mapa final'!$AE$38="Mayor"),CONCATENATE("R5C",'Mapa final'!$S$38),"")</f>
        <v/>
      </c>
      <c r="AG10" s="65" t="str">
        <f>IF(AND('Mapa final'!$AC$39="Muy Alta",'Mapa final'!$AE$39="Mayor"),CONCATENATE("R5C",'Mapa final'!$S$39),"")</f>
        <v/>
      </c>
      <c r="AH10" s="66" t="str">
        <f>IF(AND('Mapa final'!$AC$34="Muy Alta",'Mapa final'!$AE$34="Catastrófico"),CONCATENATE("R5C",'Mapa final'!$S$34),"")</f>
        <v/>
      </c>
      <c r="AI10" s="67" t="str">
        <f>IF(AND('Mapa final'!$AC$35="Muy Alta",'Mapa final'!$AE$35="Catastrófico"),CONCATENATE("R5C",'Mapa final'!$S$35),"")</f>
        <v/>
      </c>
      <c r="AJ10" s="67" t="str">
        <f>IF(AND('Mapa final'!$AC$36="Muy Alta",'Mapa final'!$AE$36="Catastrófico"),CONCATENATE("R5C",'Mapa final'!$S$36),"")</f>
        <v/>
      </c>
      <c r="AK10" s="67" t="str">
        <f>IF(AND('Mapa final'!$AC$37="Muy Alta",'Mapa final'!$AE$37="Catastrófico"),CONCATENATE("R5C",'Mapa final'!$S$37),"")</f>
        <v/>
      </c>
      <c r="AL10" s="67" t="str">
        <f>IF(AND('Mapa final'!$AC$38="Muy Alta",'Mapa final'!$AE$38="Catastrófico"),CONCATENATE("R5C",'Mapa final'!$S$38),"")</f>
        <v/>
      </c>
      <c r="AM10" s="68" t="str">
        <f>IF(AND('Mapa final'!$AC$39="Muy Alta",'Mapa final'!$AE$39="Catastrófico"),CONCATENATE("R5C",'Mapa final'!$S$39),"")</f>
        <v/>
      </c>
      <c r="AN10" s="95"/>
      <c r="AO10" s="450"/>
      <c r="AP10" s="451"/>
      <c r="AQ10" s="451"/>
      <c r="AR10" s="451"/>
      <c r="AS10" s="451"/>
      <c r="AT10" s="452"/>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91" ht="15" customHeight="1" x14ac:dyDescent="0.25">
      <c r="A11" s="95"/>
      <c r="B11" s="388"/>
      <c r="C11" s="388"/>
      <c r="D11" s="389"/>
      <c r="E11" s="429"/>
      <c r="F11" s="430"/>
      <c r="G11" s="430"/>
      <c r="H11" s="430"/>
      <c r="I11" s="431"/>
      <c r="J11" s="63" t="str">
        <f>IF(AND('Mapa final'!$AC$40="Muy Alta",'Mapa final'!$AE$40="Leve"),CONCATENATE("R6C",'Mapa final'!$S$40),"")</f>
        <v/>
      </c>
      <c r="K11" s="64" t="str">
        <f>IF(AND('Mapa final'!$AC$41="Muy Alta",'Mapa final'!$AE$41="Leve"),CONCATENATE("R6C",'Mapa final'!$S$41),"")</f>
        <v/>
      </c>
      <c r="L11" s="69" t="str">
        <f>IF(AND('Mapa final'!$AC$42="Muy Alta",'Mapa final'!$AE$42="Leve"),CONCATENATE("R6C",'Mapa final'!$S$42),"")</f>
        <v/>
      </c>
      <c r="M11" s="69" t="str">
        <f>IF(AND('Mapa final'!$AC$43="Muy Alta",'Mapa final'!$AE$43="Leve"),CONCATENATE("R6C",'Mapa final'!$S$43),"")</f>
        <v/>
      </c>
      <c r="N11" s="69" t="str">
        <f>IF(AND('Mapa final'!$AC$44="Muy Alta",'Mapa final'!$AE$44="Leve"),CONCATENATE("R6C",'Mapa final'!$S$44),"")</f>
        <v/>
      </c>
      <c r="O11" s="65" t="str">
        <f>IF(AND('Mapa final'!$AC$45="Muy Alta",'Mapa final'!$AE$45="Leve"),CONCATENATE("R6C",'Mapa final'!$S$45),"")</f>
        <v/>
      </c>
      <c r="P11" s="63" t="str">
        <f>IF(AND('Mapa final'!$AC$40="Muy Alta",'Mapa final'!$AE$40="Menor"),CONCATENATE("R6C",'Mapa final'!$S$40),"")</f>
        <v/>
      </c>
      <c r="Q11" s="64" t="str">
        <f>IF(AND('Mapa final'!$AC$41="Muy Alta",'Mapa final'!$AE$41="Menor"),CONCATENATE("R6C",'Mapa final'!$S$41),"")</f>
        <v/>
      </c>
      <c r="R11" s="69" t="str">
        <f>IF(AND('Mapa final'!$AC$42="Muy Alta",'Mapa final'!$AE$42="Menor"),CONCATENATE("R6C",'Mapa final'!$S$42),"")</f>
        <v/>
      </c>
      <c r="S11" s="69" t="str">
        <f>IF(AND('Mapa final'!$AC$43="Muy Alta",'Mapa final'!$AE$43="Menor"),CONCATENATE("R6C",'Mapa final'!$S$43),"")</f>
        <v/>
      </c>
      <c r="T11" s="69" t="str">
        <f>IF(AND('Mapa final'!$AC$44="Muy Alta",'Mapa final'!$AE$44="Menor"),CONCATENATE("R6C",'Mapa final'!$S$44),"")</f>
        <v/>
      </c>
      <c r="U11" s="65" t="str">
        <f>IF(AND('Mapa final'!$AC$45="Muy Alta",'Mapa final'!$AE$45="Menor"),CONCATENATE("R6C",'Mapa final'!$S$45),"")</f>
        <v/>
      </c>
      <c r="V11" s="63" t="str">
        <f>IF(AND('Mapa final'!$AC$40="Muy Alta",'Mapa final'!$AE$40="Moderado"),CONCATENATE("R6C",'Mapa final'!$S$40),"")</f>
        <v/>
      </c>
      <c r="W11" s="64" t="str">
        <f>IF(AND('Mapa final'!$AC$41="Muy Alta",'Mapa final'!$AE$41="Moderado"),CONCATENATE("R6C",'Mapa final'!$S$41),"")</f>
        <v/>
      </c>
      <c r="X11" s="69" t="str">
        <f>IF(AND('Mapa final'!$AC$42="Muy Alta",'Mapa final'!$AE$42="Moderado"),CONCATENATE("R6C",'Mapa final'!$S$42),"")</f>
        <v/>
      </c>
      <c r="Y11" s="69" t="str">
        <f>IF(AND('Mapa final'!$AC$43="Muy Alta",'Mapa final'!$AE$43="Moderado"),CONCATENATE("R6C",'Mapa final'!$S$43),"")</f>
        <v/>
      </c>
      <c r="Z11" s="69" t="str">
        <f>IF(AND('Mapa final'!$AC$44="Muy Alta",'Mapa final'!$AE$44="Moderado"),CONCATENATE("R6C",'Mapa final'!$S$44),"")</f>
        <v/>
      </c>
      <c r="AA11" s="65" t="str">
        <f>IF(AND('Mapa final'!$AC$45="Muy Alta",'Mapa final'!$AE$45="Moderado"),CONCATENATE("R6C",'Mapa final'!$S$45),"")</f>
        <v/>
      </c>
      <c r="AB11" s="63" t="str">
        <f>IF(AND('Mapa final'!$AC$40="Muy Alta",'Mapa final'!$AE$40="Mayor"),CONCATENATE("R6C",'Mapa final'!$S$40),"")</f>
        <v/>
      </c>
      <c r="AC11" s="64" t="str">
        <f>IF(AND('Mapa final'!$AC$41="Muy Alta",'Mapa final'!$AE$41="Mayor"),CONCATENATE("R6C",'Mapa final'!$S$41),"")</f>
        <v/>
      </c>
      <c r="AD11" s="69" t="str">
        <f>IF(AND('Mapa final'!$AC$42="Muy Alta",'Mapa final'!$AE$42="Mayor"),CONCATENATE("R6C",'Mapa final'!$S$42),"")</f>
        <v/>
      </c>
      <c r="AE11" s="69" t="str">
        <f>IF(AND('Mapa final'!$AC$43="Muy Alta",'Mapa final'!$AE$43="Mayor"),CONCATENATE("R6C",'Mapa final'!$S$43),"")</f>
        <v/>
      </c>
      <c r="AF11" s="69" t="str">
        <f>IF(AND('Mapa final'!$AC$44="Muy Alta",'Mapa final'!$AE$44="Mayor"),CONCATENATE("R6C",'Mapa final'!$S$44),"")</f>
        <v/>
      </c>
      <c r="AG11" s="65" t="str">
        <f>IF(AND('Mapa final'!$AC$45="Muy Alta",'Mapa final'!$AE$45="Mayor"),CONCATENATE("R6C",'Mapa final'!$S$45),"")</f>
        <v/>
      </c>
      <c r="AH11" s="66" t="str">
        <f>IF(AND('Mapa final'!$AC$40="Muy Alta",'Mapa final'!$AE$40="Catastrófico"),CONCATENATE("R6C",'Mapa final'!$S$40),"")</f>
        <v/>
      </c>
      <c r="AI11" s="67" t="str">
        <f>IF(AND('Mapa final'!$AC$41="Muy Alta",'Mapa final'!$AE$41="Catastrófico"),CONCATENATE("R6C",'Mapa final'!$S$41),"")</f>
        <v/>
      </c>
      <c r="AJ11" s="67" t="str">
        <f>IF(AND('Mapa final'!$AC$42="Muy Alta",'Mapa final'!$AE$42="Catastrófico"),CONCATENATE("R6C",'Mapa final'!$S$42),"")</f>
        <v/>
      </c>
      <c r="AK11" s="67" t="str">
        <f>IF(AND('Mapa final'!$AC$43="Muy Alta",'Mapa final'!$AE$43="Catastrófico"),CONCATENATE("R6C",'Mapa final'!$S$43),"")</f>
        <v/>
      </c>
      <c r="AL11" s="67" t="str">
        <f>IF(AND('Mapa final'!$AC$44="Muy Alta",'Mapa final'!$AE$44="Catastrófico"),CONCATENATE("R6C",'Mapa final'!$S$44),"")</f>
        <v/>
      </c>
      <c r="AM11" s="68" t="str">
        <f>IF(AND('Mapa final'!$AC$45="Muy Alta",'Mapa final'!$AE$45="Catastrófico"),CONCATENATE("R6C",'Mapa final'!$S$45),"")</f>
        <v/>
      </c>
      <c r="AN11" s="95"/>
      <c r="AO11" s="450"/>
      <c r="AP11" s="451"/>
      <c r="AQ11" s="451"/>
      <c r="AR11" s="451"/>
      <c r="AS11" s="451"/>
      <c r="AT11" s="452"/>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row>
    <row r="12" spans="1:91" ht="15" customHeight="1" x14ac:dyDescent="0.25">
      <c r="A12" s="95"/>
      <c r="B12" s="388"/>
      <c r="C12" s="388"/>
      <c r="D12" s="389"/>
      <c r="E12" s="429"/>
      <c r="F12" s="430"/>
      <c r="G12" s="430"/>
      <c r="H12" s="430"/>
      <c r="I12" s="431"/>
      <c r="J12" s="63" t="str">
        <f>IF(AND('Mapa final'!$AC$46="Muy Alta",'Mapa final'!$AE$46="Leve"),CONCATENATE("R7C",'Mapa final'!$S$46),"")</f>
        <v/>
      </c>
      <c r="K12" s="64" t="str">
        <f>IF(AND('Mapa final'!$AC$47="Muy Alta",'Mapa final'!$AE$47="Leve"),CONCATENATE("R7C",'Mapa final'!$S$47),"")</f>
        <v/>
      </c>
      <c r="L12" s="69" t="str">
        <f>IF(AND('Mapa final'!$AC$48="Muy Alta",'Mapa final'!$AE$48="Leve"),CONCATENATE("R7C",'Mapa final'!$S$48),"")</f>
        <v/>
      </c>
      <c r="M12" s="69" t="str">
        <f>IF(AND('Mapa final'!$AC$49="Muy Alta",'Mapa final'!$AE$49="Leve"),CONCATENATE("R7C",'Mapa final'!$S$49),"")</f>
        <v/>
      </c>
      <c r="N12" s="69" t="str">
        <f>IF(AND('Mapa final'!$AC$50="Muy Alta",'Mapa final'!$AE$50="Leve"),CONCATENATE("R7C",'Mapa final'!$S$50),"")</f>
        <v/>
      </c>
      <c r="O12" s="65" t="str">
        <f>IF(AND('Mapa final'!$AC$51="Muy Alta",'Mapa final'!$AE$51="Leve"),CONCATENATE("R7C",'Mapa final'!$S$51),"")</f>
        <v/>
      </c>
      <c r="P12" s="63" t="str">
        <f>IF(AND('Mapa final'!$AC$46="Muy Alta",'Mapa final'!$AE$46="Menor"),CONCATENATE("R7C",'Mapa final'!$S$46),"")</f>
        <v/>
      </c>
      <c r="Q12" s="64" t="str">
        <f>IF(AND('Mapa final'!$AC$47="Muy Alta",'Mapa final'!$AE$47="Menor"),CONCATENATE("R7C",'Mapa final'!$S$47),"")</f>
        <v/>
      </c>
      <c r="R12" s="69" t="str">
        <f>IF(AND('Mapa final'!$AC$48="Muy Alta",'Mapa final'!$AE$48="Menor"),CONCATENATE("R7C",'Mapa final'!$S$48),"")</f>
        <v/>
      </c>
      <c r="S12" s="69" t="str">
        <f>IF(AND('Mapa final'!$AC$49="Muy Alta",'Mapa final'!$AE$49="Menor"),CONCATENATE("R7C",'Mapa final'!$S$49),"")</f>
        <v/>
      </c>
      <c r="T12" s="69" t="str">
        <f>IF(AND('Mapa final'!$AC$50="Muy Alta",'Mapa final'!$AE$50="Menor"),CONCATENATE("R7C",'Mapa final'!$S$50),"")</f>
        <v/>
      </c>
      <c r="U12" s="65" t="str">
        <f>IF(AND('Mapa final'!$AC$51="Muy Alta",'Mapa final'!$AE$51="Menor"),CONCATENATE("R7C",'Mapa final'!$S$51),"")</f>
        <v/>
      </c>
      <c r="V12" s="63" t="str">
        <f>IF(AND('Mapa final'!$AC$46="Muy Alta",'Mapa final'!$AE$46="Moderado"),CONCATENATE("R7C",'Mapa final'!$S$46),"")</f>
        <v/>
      </c>
      <c r="W12" s="64" t="str">
        <f>IF(AND('Mapa final'!$AC$47="Muy Alta",'Mapa final'!$AE$47="Moderado"),CONCATENATE("R7C",'Mapa final'!$S$47),"")</f>
        <v/>
      </c>
      <c r="X12" s="69" t="str">
        <f>IF(AND('Mapa final'!$AC$48="Muy Alta",'Mapa final'!$AE$48="Moderado"),CONCATENATE("R7C",'Mapa final'!$S$48),"")</f>
        <v/>
      </c>
      <c r="Y12" s="69" t="str">
        <f>IF(AND('Mapa final'!$AC$49="Muy Alta",'Mapa final'!$AE$49="Moderado"),CONCATENATE("R7C",'Mapa final'!$S$49),"")</f>
        <v/>
      </c>
      <c r="Z12" s="69" t="str">
        <f>IF(AND('Mapa final'!$AC$50="Muy Alta",'Mapa final'!$AE$50="Moderado"),CONCATENATE("R7C",'Mapa final'!$S$50),"")</f>
        <v/>
      </c>
      <c r="AA12" s="65" t="str">
        <f>IF(AND('Mapa final'!$AC$51="Muy Alta",'Mapa final'!$AE$51="Moderado"),CONCATENATE("R7C",'Mapa final'!$S$51),"")</f>
        <v/>
      </c>
      <c r="AB12" s="63" t="str">
        <f>IF(AND('Mapa final'!$AC$46="Muy Alta",'Mapa final'!$AE$46="Mayor"),CONCATENATE("R7C",'Mapa final'!$S$46),"")</f>
        <v/>
      </c>
      <c r="AC12" s="64" t="str">
        <f>IF(AND('Mapa final'!$AC$47="Muy Alta",'Mapa final'!$AE$47="Mayor"),CONCATENATE("R7C",'Mapa final'!$S$47),"")</f>
        <v/>
      </c>
      <c r="AD12" s="69" t="str">
        <f>IF(AND('Mapa final'!$AC$48="Muy Alta",'Mapa final'!$AE$48="Mayor"),CONCATENATE("R7C",'Mapa final'!$S$48),"")</f>
        <v/>
      </c>
      <c r="AE12" s="69" t="str">
        <f>IF(AND('Mapa final'!$AC$49="Muy Alta",'Mapa final'!$AE$49="Mayor"),CONCATENATE("R7C",'Mapa final'!$S$49),"")</f>
        <v/>
      </c>
      <c r="AF12" s="69" t="str">
        <f>IF(AND('Mapa final'!$AC$50="Muy Alta",'Mapa final'!$AE$50="Mayor"),CONCATENATE("R7C",'Mapa final'!$S$50),"")</f>
        <v/>
      </c>
      <c r="AG12" s="65" t="str">
        <f>IF(AND('Mapa final'!$AC$51="Muy Alta",'Mapa final'!$AE$51="Mayor"),CONCATENATE("R7C",'Mapa final'!$S$51),"")</f>
        <v/>
      </c>
      <c r="AH12" s="66" t="str">
        <f>IF(AND('Mapa final'!$AC$46="Muy Alta",'Mapa final'!$AE$46="Catastrófico"),CONCATENATE("R7C",'Mapa final'!$S$46),"")</f>
        <v/>
      </c>
      <c r="AI12" s="67" t="str">
        <f>IF(AND('Mapa final'!$AC$47="Muy Alta",'Mapa final'!$AE$47="Catastrófico"),CONCATENATE("R7C",'Mapa final'!$S$47),"")</f>
        <v/>
      </c>
      <c r="AJ12" s="67" t="str">
        <f>IF(AND('Mapa final'!$AC$48="Muy Alta",'Mapa final'!$AE$48="Catastrófico"),CONCATENATE("R7C",'Mapa final'!$S$48),"")</f>
        <v/>
      </c>
      <c r="AK12" s="67" t="str">
        <f>IF(AND('Mapa final'!$AC$49="Muy Alta",'Mapa final'!$AE$49="Catastrófico"),CONCATENATE("R7C",'Mapa final'!$S$49),"")</f>
        <v/>
      </c>
      <c r="AL12" s="67" t="str">
        <f>IF(AND('Mapa final'!$AC$50="Muy Alta",'Mapa final'!$AE$50="Catastrófico"),CONCATENATE("R7C",'Mapa final'!$S$50),"")</f>
        <v/>
      </c>
      <c r="AM12" s="68" t="str">
        <f>IF(AND('Mapa final'!$AC$51="Muy Alta",'Mapa final'!$AE$51="Catastrófico"),CONCATENATE("R7C",'Mapa final'!$S$51),"")</f>
        <v/>
      </c>
      <c r="AN12" s="95"/>
      <c r="AO12" s="450"/>
      <c r="AP12" s="451"/>
      <c r="AQ12" s="451"/>
      <c r="AR12" s="451"/>
      <c r="AS12" s="451"/>
      <c r="AT12" s="452"/>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row>
    <row r="13" spans="1:91" ht="15" customHeight="1" x14ac:dyDescent="0.25">
      <c r="A13" s="95"/>
      <c r="B13" s="388"/>
      <c r="C13" s="388"/>
      <c r="D13" s="389"/>
      <c r="E13" s="429"/>
      <c r="F13" s="430"/>
      <c r="G13" s="430"/>
      <c r="H13" s="430"/>
      <c r="I13" s="431"/>
      <c r="J13" s="63" t="str">
        <f>IF(AND('Mapa final'!$AC$52="Muy Alta",'Mapa final'!$AE$52="Leve"),CONCATENATE("R8C",'Mapa final'!$S$52),"")</f>
        <v/>
      </c>
      <c r="K13" s="64" t="str">
        <f>IF(AND('Mapa final'!$AC$53="Muy Alta",'Mapa final'!$AE$53="Leve"),CONCATENATE("R8C",'Mapa final'!$S$53),"")</f>
        <v/>
      </c>
      <c r="L13" s="69" t="str">
        <f>IF(AND('Mapa final'!$AC$54="Muy Alta",'Mapa final'!$AE$54="Leve"),CONCATENATE("R8C",'Mapa final'!$S$54),"")</f>
        <v/>
      </c>
      <c r="M13" s="69" t="str">
        <f>IF(AND('Mapa final'!$AC$55="Muy Alta",'Mapa final'!$AE$55="Leve"),CONCATENATE("R8C",'Mapa final'!$S$55),"")</f>
        <v/>
      </c>
      <c r="N13" s="69" t="str">
        <f>IF(AND('Mapa final'!$AC$56="Muy Alta",'Mapa final'!$AE$56="Leve"),CONCATENATE("R8C",'Mapa final'!$S$56),"")</f>
        <v/>
      </c>
      <c r="O13" s="65" t="str">
        <f>IF(AND('Mapa final'!$AC$57="Muy Alta",'Mapa final'!$AE$57="Leve"),CONCATENATE("R8C",'Mapa final'!$S$57),"")</f>
        <v/>
      </c>
      <c r="P13" s="63" t="str">
        <f>IF(AND('Mapa final'!$AC$52="Muy Alta",'Mapa final'!$AE$52="Menor"),CONCATENATE("R8C",'Mapa final'!$S$52),"")</f>
        <v/>
      </c>
      <c r="Q13" s="64" t="str">
        <f>IF(AND('Mapa final'!$AC$53="Muy Alta",'Mapa final'!$AE$53="Menor"),CONCATENATE("R8C",'Mapa final'!$S$53),"")</f>
        <v/>
      </c>
      <c r="R13" s="69" t="str">
        <f>IF(AND('Mapa final'!$AC$54="Muy Alta",'Mapa final'!$AE$54="Menor"),CONCATENATE("R8C",'Mapa final'!$S$54),"")</f>
        <v/>
      </c>
      <c r="S13" s="69" t="str">
        <f>IF(AND('Mapa final'!$AC$55="Muy Alta",'Mapa final'!$AE$55="Menor"),CONCATENATE("R8C",'Mapa final'!$S$55),"")</f>
        <v/>
      </c>
      <c r="T13" s="69" t="str">
        <f>IF(AND('Mapa final'!$AC$56="Muy Alta",'Mapa final'!$AE$56="Menor"),CONCATENATE("R8C",'Mapa final'!$S$56),"")</f>
        <v/>
      </c>
      <c r="U13" s="65" t="str">
        <f>IF(AND('Mapa final'!$AC$57="Muy Alta",'Mapa final'!$AE$57="Menor"),CONCATENATE("R8C",'Mapa final'!$S$57),"")</f>
        <v/>
      </c>
      <c r="V13" s="63" t="str">
        <f>IF(AND('Mapa final'!$AC$52="Muy Alta",'Mapa final'!$AE$52="Moderado"),CONCATENATE("R8C",'Mapa final'!$S$52),"")</f>
        <v/>
      </c>
      <c r="W13" s="64" t="str">
        <f>IF(AND('Mapa final'!$AC$53="Muy Alta",'Mapa final'!$AE$53="Moderado"),CONCATENATE("R8C",'Mapa final'!$S$53),"")</f>
        <v/>
      </c>
      <c r="X13" s="69" t="str">
        <f>IF(AND('Mapa final'!$AC$54="Muy Alta",'Mapa final'!$AE$54="Moderado"),CONCATENATE("R8C",'Mapa final'!$S$54),"")</f>
        <v/>
      </c>
      <c r="Y13" s="69" t="str">
        <f>IF(AND('Mapa final'!$AC$55="Muy Alta",'Mapa final'!$AE$55="Moderado"),CONCATENATE("R8C",'Mapa final'!$S$55),"")</f>
        <v/>
      </c>
      <c r="Z13" s="69" t="str">
        <f>IF(AND('Mapa final'!$AC$56="Muy Alta",'Mapa final'!$AE$56="Moderado"),CONCATENATE("R8C",'Mapa final'!$S$56),"")</f>
        <v/>
      </c>
      <c r="AA13" s="65" t="str">
        <f>IF(AND('Mapa final'!$AC$57="Muy Alta",'Mapa final'!$AE$57="Moderado"),CONCATENATE("R8C",'Mapa final'!$S$57),"")</f>
        <v/>
      </c>
      <c r="AB13" s="63" t="str">
        <f>IF(AND('Mapa final'!$AC$52="Muy Alta",'Mapa final'!$AE$52="Mayor"),CONCATENATE("R8C",'Mapa final'!$S$52),"")</f>
        <v/>
      </c>
      <c r="AC13" s="64" t="str">
        <f>IF(AND('Mapa final'!$AC$53="Muy Alta",'Mapa final'!$AE$53="Mayor"),CONCATENATE("R8C",'Mapa final'!$S$53),"")</f>
        <v/>
      </c>
      <c r="AD13" s="69" t="str">
        <f>IF(AND('Mapa final'!$AC$54="Muy Alta",'Mapa final'!$AE$54="Mayor"),CONCATENATE("R8C",'Mapa final'!$S$54),"")</f>
        <v/>
      </c>
      <c r="AE13" s="69" t="str">
        <f>IF(AND('Mapa final'!$AC$55="Muy Alta",'Mapa final'!$AE$55="Mayor"),CONCATENATE("R8C",'Mapa final'!$S$55),"")</f>
        <v/>
      </c>
      <c r="AF13" s="69" t="str">
        <f>IF(AND('Mapa final'!$AC$56="Muy Alta",'Mapa final'!$AE$56="Mayor"),CONCATENATE("R8C",'Mapa final'!$S$56),"")</f>
        <v/>
      </c>
      <c r="AG13" s="65" t="str">
        <f>IF(AND('Mapa final'!$AC$57="Muy Alta",'Mapa final'!$AE$57="Mayor"),CONCATENATE("R8C",'Mapa final'!$S$57),"")</f>
        <v/>
      </c>
      <c r="AH13" s="66" t="str">
        <f>IF(AND('Mapa final'!$AC$52="Muy Alta",'Mapa final'!$AE$52="Catastrófico"),CONCATENATE("R8C",'Mapa final'!$S$52),"")</f>
        <v/>
      </c>
      <c r="AI13" s="67" t="str">
        <f>IF(AND('Mapa final'!$AC$53="Muy Alta",'Mapa final'!$AE$53="Catastrófico"),CONCATENATE("R8C",'Mapa final'!$S$53),"")</f>
        <v/>
      </c>
      <c r="AJ13" s="67" t="str">
        <f>IF(AND('Mapa final'!$AC$54="Muy Alta",'Mapa final'!$AE$54="Catastrófico"),CONCATENATE("R8C",'Mapa final'!$S$54),"")</f>
        <v/>
      </c>
      <c r="AK13" s="67" t="str">
        <f>IF(AND('Mapa final'!$AC$55="Muy Alta",'Mapa final'!$AE$55="Catastrófico"),CONCATENATE("R8C",'Mapa final'!$S$55),"")</f>
        <v/>
      </c>
      <c r="AL13" s="67" t="str">
        <f>IF(AND('Mapa final'!$AC$56="Muy Alta",'Mapa final'!$AE$56="Catastrófico"),CONCATENATE("R8C",'Mapa final'!$S$56),"")</f>
        <v/>
      </c>
      <c r="AM13" s="68" t="str">
        <f>IF(AND('Mapa final'!$AC$57="Muy Alta",'Mapa final'!$AE$57="Catastrófico"),CONCATENATE("R8C",'Mapa final'!$S$57),"")</f>
        <v/>
      </c>
      <c r="AN13" s="95"/>
      <c r="AO13" s="450"/>
      <c r="AP13" s="451"/>
      <c r="AQ13" s="451"/>
      <c r="AR13" s="451"/>
      <c r="AS13" s="451"/>
      <c r="AT13" s="452"/>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91" ht="15" customHeight="1" x14ac:dyDescent="0.25">
      <c r="A14" s="95"/>
      <c r="B14" s="388"/>
      <c r="C14" s="388"/>
      <c r="D14" s="389"/>
      <c r="E14" s="429"/>
      <c r="F14" s="430"/>
      <c r="G14" s="430"/>
      <c r="H14" s="430"/>
      <c r="I14" s="431"/>
      <c r="J14" s="63" t="str">
        <f>IF(AND('Mapa final'!$AC$58="Muy Alta",'Mapa final'!$AE$58="Leve"),CONCATENATE("R9C",'Mapa final'!$S$58),"")</f>
        <v/>
      </c>
      <c r="K14" s="64" t="str">
        <f>IF(AND('Mapa final'!$AC$59="Muy Alta",'Mapa final'!$AE$59="Leve"),CONCATENATE("R9C",'Mapa final'!$S$59),"")</f>
        <v/>
      </c>
      <c r="L14" s="69" t="str">
        <f>IF(AND('Mapa final'!$AC$60="Muy Alta",'Mapa final'!$AE$60="Leve"),CONCATENATE("R9C",'Mapa final'!$S$60),"")</f>
        <v/>
      </c>
      <c r="M14" s="69" t="str">
        <f>IF(AND('Mapa final'!$AC$61="Muy Alta",'Mapa final'!$AE$61="Leve"),CONCATENATE("R9C",'Mapa final'!$S$61),"")</f>
        <v/>
      </c>
      <c r="N14" s="69" t="str">
        <f>IF(AND('Mapa final'!$AC$62="Muy Alta",'Mapa final'!$AE$62="Leve"),CONCATENATE("R9C",'Mapa final'!$S$62),"")</f>
        <v/>
      </c>
      <c r="O14" s="65" t="str">
        <f>IF(AND('Mapa final'!$AC$63="Muy Alta",'Mapa final'!$AE$63="Leve"),CONCATENATE("R9C",'Mapa final'!$S$63),"")</f>
        <v/>
      </c>
      <c r="P14" s="63" t="str">
        <f>IF(AND('Mapa final'!$AC$58="Muy Alta",'Mapa final'!$AE$58="Menor"),CONCATENATE("R9C",'Mapa final'!$S$58),"")</f>
        <v/>
      </c>
      <c r="Q14" s="64" t="str">
        <f>IF(AND('Mapa final'!$AC$59="Muy Alta",'Mapa final'!$AE$59="Menor"),CONCATENATE("R9C",'Mapa final'!$S$59),"")</f>
        <v/>
      </c>
      <c r="R14" s="69" t="str">
        <f>IF(AND('Mapa final'!$AC$60="Muy Alta",'Mapa final'!$AE$60="Menor"),CONCATENATE("R9C",'Mapa final'!$S$60),"")</f>
        <v/>
      </c>
      <c r="S14" s="69" t="str">
        <f>IF(AND('Mapa final'!$AC$61="Muy Alta",'Mapa final'!$AE$61="Menor"),CONCATENATE("R9C",'Mapa final'!$S$61),"")</f>
        <v/>
      </c>
      <c r="T14" s="69" t="str">
        <f>IF(AND('Mapa final'!$AC$62="Muy Alta",'Mapa final'!$AE$62="Menor"),CONCATENATE("R9C",'Mapa final'!$S$62),"")</f>
        <v/>
      </c>
      <c r="U14" s="65" t="str">
        <f>IF(AND('Mapa final'!$AC$63="Muy Alta",'Mapa final'!$AE$63="Menor"),CONCATENATE("R9C",'Mapa final'!$S$63),"")</f>
        <v/>
      </c>
      <c r="V14" s="63" t="str">
        <f>IF(AND('Mapa final'!$AC$58="Muy Alta",'Mapa final'!$AE$58="Moderado"),CONCATENATE("R9C",'Mapa final'!$S$58),"")</f>
        <v/>
      </c>
      <c r="W14" s="64" t="str">
        <f>IF(AND('Mapa final'!$AC$59="Muy Alta",'Mapa final'!$AE$59="Moderado"),CONCATENATE("R9C",'Mapa final'!$S$59),"")</f>
        <v/>
      </c>
      <c r="X14" s="69" t="str">
        <f>IF(AND('Mapa final'!$AC$60="Muy Alta",'Mapa final'!$AE$60="Moderado"),CONCATENATE("R9C",'Mapa final'!$S$60),"")</f>
        <v/>
      </c>
      <c r="Y14" s="69" t="str">
        <f>IF(AND('Mapa final'!$AC$61="Muy Alta",'Mapa final'!$AE$61="Moderado"),CONCATENATE("R9C",'Mapa final'!$S$61),"")</f>
        <v/>
      </c>
      <c r="Z14" s="69" t="str">
        <f>IF(AND('Mapa final'!$AC$62="Muy Alta",'Mapa final'!$AE$62="Moderado"),CONCATENATE("R9C",'Mapa final'!$S$62),"")</f>
        <v/>
      </c>
      <c r="AA14" s="65" t="str">
        <f>IF(AND('Mapa final'!$AC$63="Muy Alta",'Mapa final'!$AE$63="Moderado"),CONCATENATE("R9C",'Mapa final'!$S$63),"")</f>
        <v/>
      </c>
      <c r="AB14" s="63" t="str">
        <f>IF(AND('Mapa final'!$AC$58="Muy Alta",'Mapa final'!$AE$58="Mayor"),CONCATENATE("R9C",'Mapa final'!$S$58),"")</f>
        <v/>
      </c>
      <c r="AC14" s="64" t="str">
        <f>IF(AND('Mapa final'!$AC$59="Muy Alta",'Mapa final'!$AE$59="Mayor"),CONCATENATE("R9C",'Mapa final'!$S$59),"")</f>
        <v/>
      </c>
      <c r="AD14" s="69" t="str">
        <f>IF(AND('Mapa final'!$AC$60="Muy Alta",'Mapa final'!$AE$60="Mayor"),CONCATENATE("R9C",'Mapa final'!$S$60),"")</f>
        <v/>
      </c>
      <c r="AE14" s="69" t="str">
        <f>IF(AND('Mapa final'!$AC$61="Muy Alta",'Mapa final'!$AE$61="Mayor"),CONCATENATE("R9C",'Mapa final'!$S$61),"")</f>
        <v/>
      </c>
      <c r="AF14" s="69" t="str">
        <f>IF(AND('Mapa final'!$AC$62="Muy Alta",'Mapa final'!$AE$62="Mayor"),CONCATENATE("R9C",'Mapa final'!$S$62),"")</f>
        <v/>
      </c>
      <c r="AG14" s="65" t="str">
        <f>IF(AND('Mapa final'!$AC$63="Muy Alta",'Mapa final'!$AE$63="Mayor"),CONCATENATE("R9C",'Mapa final'!$S$63),"")</f>
        <v/>
      </c>
      <c r="AH14" s="66" t="str">
        <f>IF(AND('Mapa final'!$AC$58="Muy Alta",'Mapa final'!$AE$58="Catastrófico"),CONCATENATE("R9C",'Mapa final'!$S$58),"")</f>
        <v/>
      </c>
      <c r="AI14" s="67" t="str">
        <f>IF(AND('Mapa final'!$AC$59="Muy Alta",'Mapa final'!$AE$59="Catastrófico"),CONCATENATE("R9C",'Mapa final'!$S$59),"")</f>
        <v/>
      </c>
      <c r="AJ14" s="67" t="str">
        <f>IF(AND('Mapa final'!$AC$60="Muy Alta",'Mapa final'!$AE$60="Catastrófico"),CONCATENATE("R9C",'Mapa final'!$S$60),"")</f>
        <v/>
      </c>
      <c r="AK14" s="67" t="str">
        <f>IF(AND('Mapa final'!$AC$61="Muy Alta",'Mapa final'!$AE$61="Catastrófico"),CONCATENATE("R9C",'Mapa final'!$S$61),"")</f>
        <v/>
      </c>
      <c r="AL14" s="67" t="str">
        <f>IF(AND('Mapa final'!$AC$62="Muy Alta",'Mapa final'!$AE$62="Catastrófico"),CONCATENATE("R9C",'Mapa final'!$S$62),"")</f>
        <v/>
      </c>
      <c r="AM14" s="68" t="str">
        <f>IF(AND('Mapa final'!$AC$63="Muy Alta",'Mapa final'!$AE$63="Catastrófico"),CONCATENATE("R9C",'Mapa final'!$S$63),"")</f>
        <v/>
      </c>
      <c r="AN14" s="95"/>
      <c r="AO14" s="450"/>
      <c r="AP14" s="451"/>
      <c r="AQ14" s="451"/>
      <c r="AR14" s="451"/>
      <c r="AS14" s="451"/>
      <c r="AT14" s="452"/>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91" ht="15.75" customHeight="1" thickBot="1" x14ac:dyDescent="0.3">
      <c r="A15" s="95"/>
      <c r="B15" s="388"/>
      <c r="C15" s="388"/>
      <c r="D15" s="389"/>
      <c r="E15" s="432"/>
      <c r="F15" s="433"/>
      <c r="G15" s="433"/>
      <c r="H15" s="433"/>
      <c r="I15" s="434"/>
      <c r="J15" s="70" t="str">
        <f>IF(AND('Mapa final'!$AC$64="Muy Alta",'Mapa final'!$AE$64="Leve"),CONCATENATE("R10C",'Mapa final'!$S$64),"")</f>
        <v/>
      </c>
      <c r="K15" s="71" t="str">
        <f>IF(AND('Mapa final'!$AC$65="Muy Alta",'Mapa final'!$AE$65="Leve"),CONCATENATE("R10C",'Mapa final'!$S$65),"")</f>
        <v/>
      </c>
      <c r="L15" s="71" t="str">
        <f>IF(AND('Mapa final'!$AC$66="Muy Alta",'Mapa final'!$AE$66="Leve"),CONCATENATE("R10C",'Mapa final'!$S$66),"")</f>
        <v/>
      </c>
      <c r="M15" s="71" t="str">
        <f>IF(AND('Mapa final'!$AC$67="Muy Alta",'Mapa final'!$AE$67="Leve"),CONCATENATE("R10C",'Mapa final'!$S$67),"")</f>
        <v/>
      </c>
      <c r="N15" s="71" t="str">
        <f>IF(AND('Mapa final'!$AC$68="Muy Alta",'Mapa final'!$AE$68="Leve"),CONCATENATE("R10C",'Mapa final'!$S$68),"")</f>
        <v/>
      </c>
      <c r="O15" s="72" t="str">
        <f>IF(AND('Mapa final'!$AC$69="Muy Alta",'Mapa final'!$AE$69="Leve"),CONCATENATE("R10C",'Mapa final'!$S$69),"")</f>
        <v/>
      </c>
      <c r="P15" s="63" t="str">
        <f>IF(AND('Mapa final'!$AC$64="Muy Alta",'Mapa final'!$AE$64="Menor"),CONCATENATE("R10C",'Mapa final'!$S$64),"")</f>
        <v/>
      </c>
      <c r="Q15" s="64" t="str">
        <f>IF(AND('Mapa final'!$AC$65="Muy Alta",'Mapa final'!$AE$65="Menor"),CONCATENATE("R10C",'Mapa final'!$S$65),"")</f>
        <v/>
      </c>
      <c r="R15" s="64" t="str">
        <f>IF(AND('Mapa final'!$AC$66="Muy Alta",'Mapa final'!$AE$66="Menor"),CONCATENATE("R10C",'Mapa final'!$S$66),"")</f>
        <v/>
      </c>
      <c r="S15" s="64" t="str">
        <f>IF(AND('Mapa final'!$AC$67="Muy Alta",'Mapa final'!$AE$67="Menor"),CONCATENATE("R10C",'Mapa final'!$S$67),"")</f>
        <v/>
      </c>
      <c r="T15" s="64" t="str">
        <f>IF(AND('Mapa final'!$AC$68="Muy Alta",'Mapa final'!$AE$68="Menor"),CONCATENATE("R10C",'Mapa final'!$S$68),"")</f>
        <v/>
      </c>
      <c r="U15" s="65" t="str">
        <f>IF(AND('Mapa final'!$AC$69="Muy Alta",'Mapa final'!$AE$69="Menor"),CONCATENATE("R10C",'Mapa final'!$S$69),"")</f>
        <v/>
      </c>
      <c r="V15" s="70" t="str">
        <f>IF(AND('Mapa final'!$AC$64="Muy Alta",'Mapa final'!$AE$64="Moderado"),CONCATENATE("R10C",'Mapa final'!$S$64),"")</f>
        <v/>
      </c>
      <c r="W15" s="71" t="str">
        <f>IF(AND('Mapa final'!$AC$65="Muy Alta",'Mapa final'!$AE$65="Moderado"),CONCATENATE("R10C",'Mapa final'!$S$65),"")</f>
        <v/>
      </c>
      <c r="X15" s="71" t="str">
        <f>IF(AND('Mapa final'!$AC$66="Muy Alta",'Mapa final'!$AE$66="Moderado"),CONCATENATE("R10C",'Mapa final'!$S$66),"")</f>
        <v/>
      </c>
      <c r="Y15" s="71" t="str">
        <f>IF(AND('Mapa final'!$AC$67="Muy Alta",'Mapa final'!$AE$67="Moderado"),CONCATENATE("R10C",'Mapa final'!$S$67),"")</f>
        <v/>
      </c>
      <c r="Z15" s="71" t="str">
        <f>IF(AND('Mapa final'!$AC$68="Muy Alta",'Mapa final'!$AE$68="Moderado"),CONCATENATE("R10C",'Mapa final'!$S$68),"")</f>
        <v/>
      </c>
      <c r="AA15" s="72" t="str">
        <f>IF(AND('Mapa final'!$AC$69="Muy Alta",'Mapa final'!$AE$69="Moderado"),CONCATENATE("R10C",'Mapa final'!$S$69),"")</f>
        <v/>
      </c>
      <c r="AB15" s="63" t="str">
        <f>IF(AND('Mapa final'!$AC$64="Muy Alta",'Mapa final'!$AE$64="Mayor"),CONCATENATE("R10C",'Mapa final'!$S$64),"")</f>
        <v/>
      </c>
      <c r="AC15" s="64" t="str">
        <f>IF(AND('Mapa final'!$AC$65="Muy Alta",'Mapa final'!$AE$65="Mayor"),CONCATENATE("R10C",'Mapa final'!$S$65),"")</f>
        <v/>
      </c>
      <c r="AD15" s="64" t="str">
        <f>IF(AND('Mapa final'!$AC$66="Muy Alta",'Mapa final'!$AE$66="Mayor"),CONCATENATE("R10C",'Mapa final'!$S$66),"")</f>
        <v/>
      </c>
      <c r="AE15" s="64" t="str">
        <f>IF(AND('Mapa final'!$AC$67="Muy Alta",'Mapa final'!$AE$67="Mayor"),CONCATENATE("R10C",'Mapa final'!$S$67),"")</f>
        <v/>
      </c>
      <c r="AF15" s="64" t="str">
        <f>IF(AND('Mapa final'!$AC$68="Muy Alta",'Mapa final'!$AE$68="Mayor"),CONCATENATE("R10C",'Mapa final'!$S$68),"")</f>
        <v/>
      </c>
      <c r="AG15" s="65" t="str">
        <f>IF(AND('Mapa final'!$AC$69="Muy Alta",'Mapa final'!$AE$69="Mayor"),CONCATENATE("R10C",'Mapa final'!$S$69),"")</f>
        <v/>
      </c>
      <c r="AH15" s="73" t="str">
        <f>IF(AND('Mapa final'!$AC$64="Muy Alta",'Mapa final'!$AE$64="Catastrófico"),CONCATENATE("R10C",'Mapa final'!$S$64),"")</f>
        <v/>
      </c>
      <c r="AI15" s="74" t="str">
        <f>IF(AND('Mapa final'!$AC$65="Muy Alta",'Mapa final'!$AE$65="Catastrófico"),CONCATENATE("R10C",'Mapa final'!$S$65),"")</f>
        <v/>
      </c>
      <c r="AJ15" s="74" t="str">
        <f>IF(AND('Mapa final'!$AC$66="Muy Alta",'Mapa final'!$AE$66="Catastrófico"),CONCATENATE("R10C",'Mapa final'!$S$66),"")</f>
        <v/>
      </c>
      <c r="AK15" s="74" t="str">
        <f>IF(AND('Mapa final'!$AC$67="Muy Alta",'Mapa final'!$AE$67="Catastrófico"),CONCATENATE("R10C",'Mapa final'!$S$67),"")</f>
        <v/>
      </c>
      <c r="AL15" s="74" t="str">
        <f>IF(AND('Mapa final'!$AC$68="Muy Alta",'Mapa final'!$AE$68="Catastrófico"),CONCATENATE("R10C",'Mapa final'!$S$68),"")</f>
        <v/>
      </c>
      <c r="AM15" s="75" t="str">
        <f>IF(AND('Mapa final'!$AC$69="Muy Alta",'Mapa final'!$AE$69="Catastrófico"),CONCATENATE("R10C",'Mapa final'!$S$69),"")</f>
        <v/>
      </c>
      <c r="AN15" s="95"/>
      <c r="AO15" s="453"/>
      <c r="AP15" s="454"/>
      <c r="AQ15" s="454"/>
      <c r="AR15" s="454"/>
      <c r="AS15" s="454"/>
      <c r="AT15" s="45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91" ht="15" customHeight="1" x14ac:dyDescent="0.25">
      <c r="A16" s="95"/>
      <c r="B16" s="388"/>
      <c r="C16" s="388"/>
      <c r="D16" s="389"/>
      <c r="E16" s="426" t="s">
        <v>113</v>
      </c>
      <c r="F16" s="427"/>
      <c r="G16" s="427"/>
      <c r="H16" s="427"/>
      <c r="I16" s="427"/>
      <c r="J16" s="76" t="str">
        <f>IF(AND('Mapa final'!$AC$9="Alta",'Mapa final'!$AE$9="Leve"),CONCATENATE("R1C",'Mapa final'!$S$9),"")</f>
        <v/>
      </c>
      <c r="K16" s="77" t="str">
        <f>IF(AND('Mapa final'!$AC$11="Alta",'Mapa final'!$AE$11="Leve"),CONCATENATE("R1C",'Mapa final'!$S$11),"")</f>
        <v/>
      </c>
      <c r="L16" s="77" t="str">
        <f>IF(AND('Mapa final'!$AC$12="Alta",'Mapa final'!$AE$12="Leve"),CONCATENATE("R1C",'Mapa final'!$S$12),"")</f>
        <v/>
      </c>
      <c r="M16" s="77" t="str">
        <f>IF(AND('Mapa final'!$AC$13="Alta",'Mapa final'!$AE$13="Leve"),CONCATENATE("R1C",'Mapa final'!$S$13),"")</f>
        <v/>
      </c>
      <c r="N16" s="77" t="str">
        <f>IF(AND('Mapa final'!$AC$14="Alta",'Mapa final'!$AE$14="Leve"),CONCATENATE("R1C",'Mapa final'!$S$14),"")</f>
        <v/>
      </c>
      <c r="O16" s="78" t="str">
        <f>IF(AND('Mapa final'!$AC$15="Alta",'Mapa final'!$AE$15="Leve"),CONCATENATE("R1C",'Mapa final'!$S$15),"")</f>
        <v/>
      </c>
      <c r="P16" s="76" t="str">
        <f>IF(AND('Mapa final'!$AC$9="Alta",'Mapa final'!$AE$9="Menor"),CONCATENATE("R1C",'Mapa final'!$S$9),"")</f>
        <v/>
      </c>
      <c r="Q16" s="77" t="str">
        <f>IF(AND('Mapa final'!$AC$11="Alta",'Mapa final'!$AE$11="Menor"),CONCATENATE("R1C",'Mapa final'!$S$11),"")</f>
        <v/>
      </c>
      <c r="R16" s="77" t="str">
        <f>IF(AND('Mapa final'!$AC$12="Alta",'Mapa final'!$AE$12="Menor"),CONCATENATE("R1C",'Mapa final'!$S$12),"")</f>
        <v/>
      </c>
      <c r="S16" s="77" t="str">
        <f>IF(AND('Mapa final'!$AC$13="Alta",'Mapa final'!$AE$13="Menor"),CONCATENATE("R1C",'Mapa final'!$S$13),"")</f>
        <v/>
      </c>
      <c r="T16" s="77" t="str">
        <f>IF(AND('Mapa final'!$AC$14="Alta",'Mapa final'!$AE$14="Menor"),CONCATENATE("R1C",'Mapa final'!$S$14),"")</f>
        <v/>
      </c>
      <c r="U16" s="78" t="str">
        <f>IF(AND('Mapa final'!$AC$15="Alta",'Mapa final'!$AE$15="Menor"),CONCATENATE("R1C",'Mapa final'!$S$15),"")</f>
        <v/>
      </c>
      <c r="V16" s="57" t="str">
        <f>IF(AND('Mapa final'!$AC$9="Alta",'Mapa final'!$AE$9="Moderado"),CONCATENATE("R1C",'Mapa final'!$S$9),"")</f>
        <v/>
      </c>
      <c r="W16" s="58" t="str">
        <f>IF(AND('Mapa final'!$AC$11="Alta",'Mapa final'!$AE$11="Moderado"),CONCATENATE("R1C",'Mapa final'!$S$11),"")</f>
        <v/>
      </c>
      <c r="X16" s="58" t="str">
        <f>IF(AND('Mapa final'!$AC$12="Alta",'Mapa final'!$AE$12="Moderado"),CONCATENATE("R1C",'Mapa final'!$S$12),"")</f>
        <v/>
      </c>
      <c r="Y16" s="58" t="str">
        <f>IF(AND('Mapa final'!$AC$13="Alta",'Mapa final'!$AE$13="Moderado"),CONCATENATE("R1C",'Mapa final'!$S$13),"")</f>
        <v/>
      </c>
      <c r="Z16" s="58" t="str">
        <f>IF(AND('Mapa final'!$AC$14="Alta",'Mapa final'!$AE$14="Moderado"),CONCATENATE("R1C",'Mapa final'!$S$14),"")</f>
        <v/>
      </c>
      <c r="AA16" s="59" t="str">
        <f>IF(AND('Mapa final'!$AC$15="Alta",'Mapa final'!$AE$15="Moderado"),CONCATENATE("R1C",'Mapa final'!$S$15),"")</f>
        <v/>
      </c>
      <c r="AB16" s="57" t="str">
        <f>IF(AND('Mapa final'!$AC$9="Alta",'Mapa final'!$AE$9="Mayor"),CONCATENATE("R1C",'Mapa final'!$S$9),"")</f>
        <v/>
      </c>
      <c r="AC16" s="58" t="str">
        <f>IF(AND('Mapa final'!$AC$11="Alta",'Mapa final'!$AE$11="Mayor"),CONCATENATE("R1C",'Mapa final'!$S$11),"")</f>
        <v/>
      </c>
      <c r="AD16" s="58" t="str">
        <f>IF(AND('Mapa final'!$AC$12="Alta",'Mapa final'!$AE$12="Mayor"),CONCATENATE("R1C",'Mapa final'!$S$12),"")</f>
        <v/>
      </c>
      <c r="AE16" s="58" t="str">
        <f>IF(AND('Mapa final'!$AC$13="Alta",'Mapa final'!$AE$13="Mayor"),CONCATENATE("R1C",'Mapa final'!$S$13),"")</f>
        <v/>
      </c>
      <c r="AF16" s="58" t="str">
        <f>IF(AND('Mapa final'!$AC$14="Alta",'Mapa final'!$AE$14="Mayor"),CONCATENATE("R1C",'Mapa final'!$S$14),"")</f>
        <v/>
      </c>
      <c r="AG16" s="59" t="str">
        <f>IF(AND('Mapa final'!$AC$15="Alta",'Mapa final'!$AE$15="Mayor"),CONCATENATE("R1C",'Mapa final'!$S$15),"")</f>
        <v/>
      </c>
      <c r="AH16" s="60" t="str">
        <f>IF(AND('Mapa final'!$AC$9="Alta",'Mapa final'!$AE$9="Catastrófico"),CONCATENATE("R1C",'Mapa final'!$S$9),"")</f>
        <v/>
      </c>
      <c r="AI16" s="61" t="str">
        <f>IF(AND('Mapa final'!$AC$11="Alta",'Mapa final'!$AE$11="Catastrófico"),CONCATENATE("R1C",'Mapa final'!$S$11),"")</f>
        <v/>
      </c>
      <c r="AJ16" s="61" t="str">
        <f>IF(AND('Mapa final'!$AC$12="Alta",'Mapa final'!$AE$12="Catastrófico"),CONCATENATE("R1C",'Mapa final'!$S$12),"")</f>
        <v/>
      </c>
      <c r="AK16" s="61" t="str">
        <f>IF(AND('Mapa final'!$AC$13="Alta",'Mapa final'!$AE$13="Catastrófico"),CONCATENATE("R1C",'Mapa final'!$S$13),"")</f>
        <v/>
      </c>
      <c r="AL16" s="61" t="str">
        <f>IF(AND('Mapa final'!$AC$14="Alta",'Mapa final'!$AE$14="Catastrófico"),CONCATENATE("R1C",'Mapa final'!$S$14),"")</f>
        <v/>
      </c>
      <c r="AM16" s="62" t="str">
        <f>IF(AND('Mapa final'!$AC$15="Alta",'Mapa final'!$AE$15="Catastrófico"),CONCATENATE("R1C",'Mapa final'!$S$15),"")</f>
        <v/>
      </c>
      <c r="AN16" s="95"/>
      <c r="AO16" s="436" t="s">
        <v>78</v>
      </c>
      <c r="AP16" s="437"/>
      <c r="AQ16" s="437"/>
      <c r="AR16" s="437"/>
      <c r="AS16" s="437"/>
      <c r="AT16" s="438"/>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ht="15" customHeight="1" x14ac:dyDescent="0.25">
      <c r="A17" s="95"/>
      <c r="B17" s="388"/>
      <c r="C17" s="388"/>
      <c r="D17" s="389"/>
      <c r="E17" s="445"/>
      <c r="F17" s="446"/>
      <c r="G17" s="446"/>
      <c r="H17" s="446"/>
      <c r="I17" s="446"/>
      <c r="J17" s="79" t="str">
        <f>IF(AND('Mapa final'!$AC$16="Alta",'Mapa final'!$AE$16="Leve"),CONCATENATE("R2C",'Mapa final'!$S$16),"")</f>
        <v/>
      </c>
      <c r="K17" s="80" t="str">
        <f>IF(AND('Mapa final'!$AC$17="Alta",'Mapa final'!$AE$17="Leve"),CONCATENATE("R2C",'Mapa final'!$S$17),"")</f>
        <v/>
      </c>
      <c r="L17" s="80" t="str">
        <f>IF(AND('Mapa final'!$AC$18="Alta",'Mapa final'!$AE$18="Leve"),CONCATENATE("R2C",'Mapa final'!$S$18),"")</f>
        <v/>
      </c>
      <c r="M17" s="80" t="str">
        <f>IF(AND('Mapa final'!$AC$19="Alta",'Mapa final'!$AE$19="Leve"),CONCATENATE("R2C",'Mapa final'!$S$19),"")</f>
        <v/>
      </c>
      <c r="N17" s="80" t="str">
        <f>IF(AND('Mapa final'!$AC$20="Alta",'Mapa final'!$AE$20="Leve"),CONCATENATE("R2C",'Mapa final'!$S$20),"")</f>
        <v/>
      </c>
      <c r="O17" s="81" t="str">
        <f>IF(AND('Mapa final'!$AC$21="Alta",'Mapa final'!$AE$21="Leve"),CONCATENATE("R2C",'Mapa final'!$S$21),"")</f>
        <v/>
      </c>
      <c r="P17" s="79" t="str">
        <f>IF(AND('Mapa final'!$AC$16="Alta",'Mapa final'!$AE$16="Menor"),CONCATENATE("R2C",'Mapa final'!$S$16),"")</f>
        <v/>
      </c>
      <c r="Q17" s="80" t="str">
        <f>IF(AND('Mapa final'!$AC$17="Alta",'Mapa final'!$AE$17="Menor"),CONCATENATE("R2C",'Mapa final'!$S$17),"")</f>
        <v/>
      </c>
      <c r="R17" s="80" t="str">
        <f>IF(AND('Mapa final'!$AC$18="Alta",'Mapa final'!$AE$18="Menor"),CONCATENATE("R2C",'Mapa final'!$S$18),"")</f>
        <v/>
      </c>
      <c r="S17" s="80" t="str">
        <f>IF(AND('Mapa final'!$AC$19="Alta",'Mapa final'!$AE$19="Menor"),CONCATENATE("R2C",'Mapa final'!$S$19),"")</f>
        <v/>
      </c>
      <c r="T17" s="80" t="str">
        <f>IF(AND('Mapa final'!$AC$20="Alta",'Mapa final'!$AE$20="Menor"),CONCATENATE("R2C",'Mapa final'!$S$20),"")</f>
        <v/>
      </c>
      <c r="U17" s="81" t="str">
        <f>IF(AND('Mapa final'!$AC$21="Alta",'Mapa final'!$AE$21="Menor"),CONCATENATE("R2C",'Mapa final'!$S$21),"")</f>
        <v/>
      </c>
      <c r="V17" s="63" t="str">
        <f>IF(AND('Mapa final'!$AC$16="Alta",'Mapa final'!$AE$16="Moderado"),CONCATENATE("R2C",'Mapa final'!$S$16),"")</f>
        <v/>
      </c>
      <c r="W17" s="64" t="str">
        <f>IF(AND('Mapa final'!$AC$17="Alta",'Mapa final'!$AE$17="Moderado"),CONCATENATE("R2C",'Mapa final'!$S$17),"")</f>
        <v/>
      </c>
      <c r="X17" s="64" t="str">
        <f>IF(AND('Mapa final'!$AC$18="Alta",'Mapa final'!$AE$18="Moderado"),CONCATENATE("R2C",'Mapa final'!$S$18),"")</f>
        <v/>
      </c>
      <c r="Y17" s="64" t="str">
        <f>IF(AND('Mapa final'!$AC$19="Alta",'Mapa final'!$AE$19="Moderado"),CONCATENATE("R2C",'Mapa final'!$S$19),"")</f>
        <v/>
      </c>
      <c r="Z17" s="64" t="str">
        <f>IF(AND('Mapa final'!$AC$20="Alta",'Mapa final'!$AE$20="Moderado"),CONCATENATE("R2C",'Mapa final'!$S$20),"")</f>
        <v/>
      </c>
      <c r="AA17" s="65" t="str">
        <f>IF(AND('Mapa final'!$AC$21="Alta",'Mapa final'!$AE$21="Moderado"),CONCATENATE("R2C",'Mapa final'!$S$21),"")</f>
        <v/>
      </c>
      <c r="AB17" s="63" t="str">
        <f>IF(AND('Mapa final'!$AC$16="Alta",'Mapa final'!$AE$16="Mayor"),CONCATENATE("R2C",'Mapa final'!$S$16),"")</f>
        <v/>
      </c>
      <c r="AC17" s="64" t="str">
        <f>IF(AND('Mapa final'!$AC$17="Alta",'Mapa final'!$AE$17="Mayor"),CONCATENATE("R2C",'Mapa final'!$S$17),"")</f>
        <v/>
      </c>
      <c r="AD17" s="64" t="str">
        <f>IF(AND('Mapa final'!$AC$18="Alta",'Mapa final'!$AE$18="Mayor"),CONCATENATE("R2C",'Mapa final'!$S$18),"")</f>
        <v/>
      </c>
      <c r="AE17" s="64" t="str">
        <f>IF(AND('Mapa final'!$AC$19="Alta",'Mapa final'!$AE$19="Mayor"),CONCATENATE("R2C",'Mapa final'!$S$19),"")</f>
        <v/>
      </c>
      <c r="AF17" s="64" t="str">
        <f>IF(AND('Mapa final'!$AC$20="Alta",'Mapa final'!$AE$20="Mayor"),CONCATENATE("R2C",'Mapa final'!$S$20),"")</f>
        <v/>
      </c>
      <c r="AG17" s="65" t="str">
        <f>IF(AND('Mapa final'!$AC$21="Alta",'Mapa final'!$AE$21="Mayor"),CONCATENATE("R2C",'Mapa final'!$S$21),"")</f>
        <v/>
      </c>
      <c r="AH17" s="66" t="str">
        <f>IF(AND('Mapa final'!$AC$16="Alta",'Mapa final'!$AE$16="Catastrófico"),CONCATENATE("R2C",'Mapa final'!$S$16),"")</f>
        <v/>
      </c>
      <c r="AI17" s="67" t="str">
        <f>IF(AND('Mapa final'!$AC$17="Alta",'Mapa final'!$AE$17="Catastrófico"),CONCATENATE("R2C",'Mapa final'!$S$17),"")</f>
        <v/>
      </c>
      <c r="AJ17" s="67" t="str">
        <f>IF(AND('Mapa final'!$AC$18="Alta",'Mapa final'!$AE$18="Catastrófico"),CONCATENATE("R2C",'Mapa final'!$S$18),"")</f>
        <v/>
      </c>
      <c r="AK17" s="67" t="str">
        <f>IF(AND('Mapa final'!$AC$19="Alta",'Mapa final'!$AE$19="Catastrófico"),CONCATENATE("R2C",'Mapa final'!$S$19),"")</f>
        <v/>
      </c>
      <c r="AL17" s="67" t="str">
        <f>IF(AND('Mapa final'!$AC$20="Alta",'Mapa final'!$AE$20="Catastrófico"),CONCATENATE("R2C",'Mapa final'!$S$20),"")</f>
        <v/>
      </c>
      <c r="AM17" s="68" t="str">
        <f>IF(AND('Mapa final'!$AC$21="Alta",'Mapa final'!$AE$21="Catastrófico"),CONCATENATE("R2C",'Mapa final'!$S$21),"")</f>
        <v/>
      </c>
      <c r="AN17" s="95"/>
      <c r="AO17" s="439"/>
      <c r="AP17" s="440"/>
      <c r="AQ17" s="440"/>
      <c r="AR17" s="440"/>
      <c r="AS17" s="440"/>
      <c r="AT17" s="441"/>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15" customHeight="1" x14ac:dyDescent="0.25">
      <c r="A18" s="95"/>
      <c r="B18" s="388"/>
      <c r="C18" s="388"/>
      <c r="D18" s="389"/>
      <c r="E18" s="429"/>
      <c r="F18" s="430"/>
      <c r="G18" s="430"/>
      <c r="H18" s="430"/>
      <c r="I18" s="446"/>
      <c r="J18" s="79" t="str">
        <f>IF(AND('Mapa final'!$AC$22="Alta",'Mapa final'!$AE$22="Leve"),CONCATENATE("R3C",'Mapa final'!$S$22),"")</f>
        <v/>
      </c>
      <c r="K18" s="80" t="str">
        <f>IF(AND('Mapa final'!$AC$23="Alta",'Mapa final'!$AE$23="Leve"),CONCATENATE("R3C",'Mapa final'!$S$23),"")</f>
        <v/>
      </c>
      <c r="L18" s="80" t="str">
        <f>IF(AND('Mapa final'!$AC$24="Alta",'Mapa final'!$AE$24="Leve"),CONCATENATE("R3C",'Mapa final'!$S$24),"")</f>
        <v/>
      </c>
      <c r="M18" s="80" t="str">
        <f>IF(AND('Mapa final'!$AC$25="Alta",'Mapa final'!$AE$25="Leve"),CONCATENATE("R3C",'Mapa final'!$S$25),"")</f>
        <v/>
      </c>
      <c r="N18" s="80" t="str">
        <f>IF(AND('Mapa final'!$AC$26="Alta",'Mapa final'!$AE$26="Leve"),CONCATENATE("R3C",'Mapa final'!$S$26),"")</f>
        <v/>
      </c>
      <c r="O18" s="81" t="str">
        <f>IF(AND('Mapa final'!$AC$27="Alta",'Mapa final'!$AE$27="Leve"),CONCATENATE("R3C",'Mapa final'!$S$27),"")</f>
        <v/>
      </c>
      <c r="P18" s="79" t="str">
        <f>IF(AND('Mapa final'!$AC$22="Alta",'Mapa final'!$AE$22="Menor"),CONCATENATE("R3C",'Mapa final'!$S$22),"")</f>
        <v/>
      </c>
      <c r="Q18" s="80" t="str">
        <f>IF(AND('Mapa final'!$AC$23="Alta",'Mapa final'!$AE$23="Menor"),CONCATENATE("R3C",'Mapa final'!$S$23),"")</f>
        <v/>
      </c>
      <c r="R18" s="80" t="str">
        <f>IF(AND('Mapa final'!$AC$24="Alta",'Mapa final'!$AE$24="Menor"),CONCATENATE("R3C",'Mapa final'!$S$24),"")</f>
        <v/>
      </c>
      <c r="S18" s="80" t="str">
        <f>IF(AND('Mapa final'!$AC$25="Alta",'Mapa final'!$AE$25="Menor"),CONCATENATE("R3C",'Mapa final'!$S$25),"")</f>
        <v/>
      </c>
      <c r="T18" s="80" t="str">
        <f>IF(AND('Mapa final'!$AC$26="Alta",'Mapa final'!$AE$26="Menor"),CONCATENATE("R3C",'Mapa final'!$S$26),"")</f>
        <v/>
      </c>
      <c r="U18" s="81" t="str">
        <f>IF(AND('Mapa final'!$AC$27="Alta",'Mapa final'!$AE$27="Menor"),CONCATENATE("R3C",'Mapa final'!$S$27),"")</f>
        <v/>
      </c>
      <c r="V18" s="63" t="str">
        <f>IF(AND('Mapa final'!$AC$22="Alta",'Mapa final'!$AE$22="Moderado"),CONCATENATE("R3C",'Mapa final'!$S$22),"")</f>
        <v/>
      </c>
      <c r="W18" s="64" t="str">
        <f>IF(AND('Mapa final'!$AC$23="Alta",'Mapa final'!$AE$23="Moderado"),CONCATENATE("R3C",'Mapa final'!$S$23),"")</f>
        <v/>
      </c>
      <c r="X18" s="64" t="str">
        <f>IF(AND('Mapa final'!$AC$24="Alta",'Mapa final'!$AE$24="Moderado"),CONCATENATE("R3C",'Mapa final'!$S$24),"")</f>
        <v/>
      </c>
      <c r="Y18" s="64" t="str">
        <f>IF(AND('Mapa final'!$AC$25="Alta",'Mapa final'!$AE$25="Moderado"),CONCATENATE("R3C",'Mapa final'!$S$25),"")</f>
        <v/>
      </c>
      <c r="Z18" s="64" t="str">
        <f>IF(AND('Mapa final'!$AC$26="Alta",'Mapa final'!$AE$26="Moderado"),CONCATENATE("R3C",'Mapa final'!$S$26),"")</f>
        <v/>
      </c>
      <c r="AA18" s="65" t="str">
        <f>IF(AND('Mapa final'!$AC$27="Alta",'Mapa final'!$AE$27="Moderado"),CONCATENATE("R3C",'Mapa final'!$S$27),"")</f>
        <v/>
      </c>
      <c r="AB18" s="63" t="str">
        <f>IF(AND('Mapa final'!$AC$22="Alta",'Mapa final'!$AE$22="Mayor"),CONCATENATE("R3C",'Mapa final'!$S$22),"")</f>
        <v/>
      </c>
      <c r="AC18" s="64" t="str">
        <f>IF(AND('Mapa final'!$AC$23="Alta",'Mapa final'!$AE$23="Mayor"),CONCATENATE("R3C",'Mapa final'!$S$23),"")</f>
        <v/>
      </c>
      <c r="AD18" s="64" t="str">
        <f>IF(AND('Mapa final'!$AC$24="Alta",'Mapa final'!$AE$24="Mayor"),CONCATENATE("R3C",'Mapa final'!$S$24),"")</f>
        <v/>
      </c>
      <c r="AE18" s="64" t="str">
        <f>IF(AND('Mapa final'!$AC$25="Alta",'Mapa final'!$AE$25="Mayor"),CONCATENATE("R3C",'Mapa final'!$S$25),"")</f>
        <v/>
      </c>
      <c r="AF18" s="64" t="str">
        <f>IF(AND('Mapa final'!$AC$26="Alta",'Mapa final'!$AE$26="Mayor"),CONCATENATE("R3C",'Mapa final'!$S$26),"")</f>
        <v/>
      </c>
      <c r="AG18" s="65" t="str">
        <f>IF(AND('Mapa final'!$AC$27="Alta",'Mapa final'!$AE$27="Mayor"),CONCATENATE("R3C",'Mapa final'!$S$27),"")</f>
        <v/>
      </c>
      <c r="AH18" s="66" t="str">
        <f>IF(AND('Mapa final'!$AC$22="Alta",'Mapa final'!$AE$22="Catastrófico"),CONCATENATE("R3C",'Mapa final'!$S$22),"")</f>
        <v/>
      </c>
      <c r="AI18" s="67" t="str">
        <f>IF(AND('Mapa final'!$AC$23="Alta",'Mapa final'!$AE$23="Catastrófico"),CONCATENATE("R3C",'Mapa final'!$S$23),"")</f>
        <v/>
      </c>
      <c r="AJ18" s="67" t="str">
        <f>IF(AND('Mapa final'!$AC$24="Alta",'Mapa final'!$AE$24="Catastrófico"),CONCATENATE("R3C",'Mapa final'!$S$24),"")</f>
        <v/>
      </c>
      <c r="AK18" s="67" t="str">
        <f>IF(AND('Mapa final'!$AC$25="Alta",'Mapa final'!$AE$25="Catastrófico"),CONCATENATE("R3C",'Mapa final'!$S$25),"")</f>
        <v/>
      </c>
      <c r="AL18" s="67" t="str">
        <f>IF(AND('Mapa final'!$AC$26="Alta",'Mapa final'!$AE$26="Catastrófico"),CONCATENATE("R3C",'Mapa final'!$S$26),"")</f>
        <v/>
      </c>
      <c r="AM18" s="68" t="str">
        <f>IF(AND('Mapa final'!$AC$27="Alta",'Mapa final'!$AE$27="Catastrófico"),CONCATENATE("R3C",'Mapa final'!$S$27),"")</f>
        <v/>
      </c>
      <c r="AN18" s="95"/>
      <c r="AO18" s="439"/>
      <c r="AP18" s="440"/>
      <c r="AQ18" s="440"/>
      <c r="AR18" s="440"/>
      <c r="AS18" s="440"/>
      <c r="AT18" s="441"/>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15" customHeight="1" x14ac:dyDescent="0.25">
      <c r="A19" s="95"/>
      <c r="B19" s="388"/>
      <c r="C19" s="388"/>
      <c r="D19" s="389"/>
      <c r="E19" s="429"/>
      <c r="F19" s="430"/>
      <c r="G19" s="430"/>
      <c r="H19" s="430"/>
      <c r="I19" s="446"/>
      <c r="J19" s="79" t="str">
        <f>IF(AND('Mapa final'!$AC$28="Alta",'Mapa final'!$AE$28="Leve"),CONCATENATE("R4C",'Mapa final'!$S$28),"")</f>
        <v/>
      </c>
      <c r="K19" s="80" t="str">
        <f>IF(AND('Mapa final'!$AC$29="Alta",'Mapa final'!$AE$29="Leve"),CONCATENATE("R4C",'Mapa final'!$S$29),"")</f>
        <v/>
      </c>
      <c r="L19" s="80" t="str">
        <f>IF(AND('Mapa final'!$AC$30="Alta",'Mapa final'!$AE$30="Leve"),CONCATENATE("R4C",'Mapa final'!$S$30),"")</f>
        <v/>
      </c>
      <c r="M19" s="80" t="str">
        <f>IF(AND('Mapa final'!$AC$31="Alta",'Mapa final'!$AE$31="Leve"),CONCATENATE("R4C",'Mapa final'!$S$31),"")</f>
        <v/>
      </c>
      <c r="N19" s="80" t="str">
        <f>IF(AND('Mapa final'!$AC$32="Alta",'Mapa final'!$AE$32="Leve"),CONCATENATE("R4C",'Mapa final'!$S$32),"")</f>
        <v/>
      </c>
      <c r="O19" s="81" t="str">
        <f>IF(AND('Mapa final'!$AC$33="Alta",'Mapa final'!$AE$33="Leve"),CONCATENATE("R4C",'Mapa final'!$S$33),"")</f>
        <v/>
      </c>
      <c r="P19" s="79" t="str">
        <f>IF(AND('Mapa final'!$AC$28="Alta",'Mapa final'!$AE$28="Menor"),CONCATENATE("R4C",'Mapa final'!$S$28),"")</f>
        <v/>
      </c>
      <c r="Q19" s="80" t="str">
        <f>IF(AND('Mapa final'!$AC$29="Alta",'Mapa final'!$AE$29="Menor"),CONCATENATE("R4C",'Mapa final'!$S$29),"")</f>
        <v/>
      </c>
      <c r="R19" s="80" t="str">
        <f>IF(AND('Mapa final'!$AC$30="Alta",'Mapa final'!$AE$30="Menor"),CONCATENATE("R4C",'Mapa final'!$S$30),"")</f>
        <v/>
      </c>
      <c r="S19" s="80" t="str">
        <f>IF(AND('Mapa final'!$AC$31="Alta",'Mapa final'!$AE$31="Menor"),CONCATENATE("R4C",'Mapa final'!$S$31),"")</f>
        <v/>
      </c>
      <c r="T19" s="80" t="str">
        <f>IF(AND('Mapa final'!$AC$32="Alta",'Mapa final'!$AE$32="Menor"),CONCATENATE("R4C",'Mapa final'!$S$32),"")</f>
        <v/>
      </c>
      <c r="U19" s="81" t="str">
        <f>IF(AND('Mapa final'!$AC$33="Alta",'Mapa final'!$AE$33="Menor"),CONCATENATE("R4C",'Mapa final'!$S$33),"")</f>
        <v/>
      </c>
      <c r="V19" s="63" t="str">
        <f>IF(AND('Mapa final'!$AC$28="Alta",'Mapa final'!$AE$28="Moderado"),CONCATENATE("R4C",'Mapa final'!$S$28),"")</f>
        <v/>
      </c>
      <c r="W19" s="64" t="str">
        <f>IF(AND('Mapa final'!$AC$29="Alta",'Mapa final'!$AE$29="Moderado"),CONCATENATE("R4C",'Mapa final'!$S$29),"")</f>
        <v/>
      </c>
      <c r="X19" s="69" t="str">
        <f>IF(AND('Mapa final'!$AC$30="Alta",'Mapa final'!$AE$30="Moderado"),CONCATENATE("R4C",'Mapa final'!$S$30),"")</f>
        <v/>
      </c>
      <c r="Y19" s="69" t="str">
        <f>IF(AND('Mapa final'!$AC$31="Alta",'Mapa final'!$AE$31="Moderado"),CONCATENATE("R4C",'Mapa final'!$S$31),"")</f>
        <v/>
      </c>
      <c r="Z19" s="69" t="str">
        <f>IF(AND('Mapa final'!$AC$32="Alta",'Mapa final'!$AE$32="Moderado"),CONCATENATE("R4C",'Mapa final'!$S$32),"")</f>
        <v/>
      </c>
      <c r="AA19" s="65" t="str">
        <f>IF(AND('Mapa final'!$AC$33="Alta",'Mapa final'!$AE$33="Moderado"),CONCATENATE("R4C",'Mapa final'!$S$33),"")</f>
        <v/>
      </c>
      <c r="AB19" s="63" t="str">
        <f>IF(AND('Mapa final'!$AC$28="Alta",'Mapa final'!$AE$28="Mayor"),CONCATENATE("R4C",'Mapa final'!$S$28),"")</f>
        <v/>
      </c>
      <c r="AC19" s="64" t="str">
        <f>IF(AND('Mapa final'!$AC$29="Alta",'Mapa final'!$AE$29="Mayor"),CONCATENATE("R4C",'Mapa final'!$S$29),"")</f>
        <v/>
      </c>
      <c r="AD19" s="69" t="str">
        <f>IF(AND('Mapa final'!$AC$30="Alta",'Mapa final'!$AE$30="Mayor"),CONCATENATE("R4C",'Mapa final'!$S$30),"")</f>
        <v/>
      </c>
      <c r="AE19" s="69" t="str">
        <f>IF(AND('Mapa final'!$AC$31="Alta",'Mapa final'!$AE$31="Mayor"),CONCATENATE("R4C",'Mapa final'!$S$31),"")</f>
        <v/>
      </c>
      <c r="AF19" s="69" t="str">
        <f>IF(AND('Mapa final'!$AC$32="Alta",'Mapa final'!$AE$32="Mayor"),CONCATENATE("R4C",'Mapa final'!$S$32),"")</f>
        <v/>
      </c>
      <c r="AG19" s="65" t="str">
        <f>IF(AND('Mapa final'!$AC$33="Alta",'Mapa final'!$AE$33="Mayor"),CONCATENATE("R4C",'Mapa final'!$S$33),"")</f>
        <v/>
      </c>
      <c r="AH19" s="66" t="str">
        <f>IF(AND('Mapa final'!$AC$28="Alta",'Mapa final'!$AE$28="Catastrófico"),CONCATENATE("R4C",'Mapa final'!$S$28),"")</f>
        <v/>
      </c>
      <c r="AI19" s="67" t="str">
        <f>IF(AND('Mapa final'!$AC$29="Alta",'Mapa final'!$AE$29="Catastrófico"),CONCATENATE("R4C",'Mapa final'!$S$29),"")</f>
        <v/>
      </c>
      <c r="AJ19" s="67" t="str">
        <f>IF(AND('Mapa final'!$AC$30="Alta",'Mapa final'!$AE$30="Catastrófico"),CONCATENATE("R4C",'Mapa final'!$S$30),"")</f>
        <v/>
      </c>
      <c r="AK19" s="67" t="str">
        <f>IF(AND('Mapa final'!$AC$31="Alta",'Mapa final'!$AE$31="Catastrófico"),CONCATENATE("R4C",'Mapa final'!$S$31),"")</f>
        <v/>
      </c>
      <c r="AL19" s="67" t="str">
        <f>IF(AND('Mapa final'!$AC$32="Alta",'Mapa final'!$AE$32="Catastrófico"),CONCATENATE("R4C",'Mapa final'!$S$32),"")</f>
        <v/>
      </c>
      <c r="AM19" s="68" t="str">
        <f>IF(AND('Mapa final'!$AC$33="Alta",'Mapa final'!$AE$33="Catastrófico"),CONCATENATE("R4C",'Mapa final'!$S$33),"")</f>
        <v/>
      </c>
      <c r="AN19" s="95"/>
      <c r="AO19" s="439"/>
      <c r="AP19" s="440"/>
      <c r="AQ19" s="440"/>
      <c r="AR19" s="440"/>
      <c r="AS19" s="440"/>
      <c r="AT19" s="441"/>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ht="15" customHeight="1" x14ac:dyDescent="0.25">
      <c r="A20" s="95"/>
      <c r="B20" s="388"/>
      <c r="C20" s="388"/>
      <c r="D20" s="389"/>
      <c r="E20" s="429"/>
      <c r="F20" s="430"/>
      <c r="G20" s="430"/>
      <c r="H20" s="430"/>
      <c r="I20" s="446"/>
      <c r="J20" s="79" t="str">
        <f>IF(AND('Mapa final'!$AC$34="Alta",'Mapa final'!$AE$34="Leve"),CONCATENATE("R5C",'Mapa final'!$S$34),"")</f>
        <v/>
      </c>
      <c r="K20" s="80" t="str">
        <f>IF(AND('Mapa final'!$AC$35="Alta",'Mapa final'!$AE$35="Leve"),CONCATENATE("R5C",'Mapa final'!$S$35),"")</f>
        <v/>
      </c>
      <c r="L20" s="80" t="str">
        <f>IF(AND('Mapa final'!$AC$36="Alta",'Mapa final'!$AE$36="Leve"),CONCATENATE("R5C",'Mapa final'!$S$36),"")</f>
        <v/>
      </c>
      <c r="M20" s="80" t="str">
        <f>IF(AND('Mapa final'!$AC$37="Alta",'Mapa final'!$AE$37="Leve"),CONCATENATE("R5C",'Mapa final'!$S$37),"")</f>
        <v/>
      </c>
      <c r="N20" s="80" t="str">
        <f>IF(AND('Mapa final'!$AC$38="Alta",'Mapa final'!$AE$38="Leve"),CONCATENATE("R5C",'Mapa final'!$S$38),"")</f>
        <v/>
      </c>
      <c r="O20" s="81" t="str">
        <f>IF(AND('Mapa final'!$AC$39="Alta",'Mapa final'!$AE$39="Leve"),CONCATENATE("R5C",'Mapa final'!$S$39),"")</f>
        <v/>
      </c>
      <c r="P20" s="79" t="str">
        <f>IF(AND('Mapa final'!$AC$34="Alta",'Mapa final'!$AE$34="Menor"),CONCATENATE("R5C",'Mapa final'!$S$34),"")</f>
        <v/>
      </c>
      <c r="Q20" s="80" t="str">
        <f>IF(AND('Mapa final'!$AC$35="Alta",'Mapa final'!$AE$35="Menor"),CONCATENATE("R5C",'Mapa final'!$S$35),"")</f>
        <v/>
      </c>
      <c r="R20" s="80" t="str">
        <f>IF(AND('Mapa final'!$AC$36="Alta",'Mapa final'!$AE$36="Menor"),CONCATENATE("R5C",'Mapa final'!$S$36),"")</f>
        <v/>
      </c>
      <c r="S20" s="80" t="str">
        <f>IF(AND('Mapa final'!$AC$37="Alta",'Mapa final'!$AE$37="Menor"),CONCATENATE("R5C",'Mapa final'!$S$37),"")</f>
        <v/>
      </c>
      <c r="T20" s="80" t="str">
        <f>IF(AND('Mapa final'!$AC$38="Alta",'Mapa final'!$AE$38="Menor"),CONCATENATE("R5C",'Mapa final'!$S$38),"")</f>
        <v/>
      </c>
      <c r="U20" s="81" t="str">
        <f>IF(AND('Mapa final'!$AC$39="Alta",'Mapa final'!$AE$39="Menor"),CONCATENATE("R5C",'Mapa final'!$S$39),"")</f>
        <v/>
      </c>
      <c r="V20" s="63" t="str">
        <f>IF(AND('Mapa final'!$AC$34="Alta",'Mapa final'!$AE$34="Moderado"),CONCATENATE("R5C",'Mapa final'!$S$34),"")</f>
        <v/>
      </c>
      <c r="W20" s="64" t="str">
        <f>IF(AND('Mapa final'!$AC$35="Alta",'Mapa final'!$AE$35="Moderado"),CONCATENATE("R5C",'Mapa final'!$S$35),"")</f>
        <v/>
      </c>
      <c r="X20" s="69" t="str">
        <f>IF(AND('Mapa final'!$AC$36="Alta",'Mapa final'!$AE$36="Moderado"),CONCATENATE("R5C",'Mapa final'!$S$36),"")</f>
        <v/>
      </c>
      <c r="Y20" s="69" t="str">
        <f>IF(AND('Mapa final'!$AC$37="Alta",'Mapa final'!$AE$37="Moderado"),CONCATENATE("R5C",'Mapa final'!$S$37),"")</f>
        <v/>
      </c>
      <c r="Z20" s="69" t="str">
        <f>IF(AND('Mapa final'!$AC$38="Alta",'Mapa final'!$AE$38="Moderado"),CONCATENATE("R5C",'Mapa final'!$S$38),"")</f>
        <v/>
      </c>
      <c r="AA20" s="65" t="str">
        <f>IF(AND('Mapa final'!$AC$39="Alta",'Mapa final'!$AE$39="Moderado"),CONCATENATE("R5C",'Mapa final'!$S$39),"")</f>
        <v/>
      </c>
      <c r="AB20" s="63" t="str">
        <f>IF(AND('Mapa final'!$AC$34="Alta",'Mapa final'!$AE$34="Mayor"),CONCATENATE("R5C",'Mapa final'!$S$34),"")</f>
        <v/>
      </c>
      <c r="AC20" s="64" t="str">
        <f>IF(AND('Mapa final'!$AC$35="Alta",'Mapa final'!$AE$35="Mayor"),CONCATENATE("R5C",'Mapa final'!$S$35),"")</f>
        <v/>
      </c>
      <c r="AD20" s="69" t="str">
        <f>IF(AND('Mapa final'!$AC$36="Alta",'Mapa final'!$AE$36="Mayor"),CONCATENATE("R5C",'Mapa final'!$S$36),"")</f>
        <v/>
      </c>
      <c r="AE20" s="69" t="str">
        <f>IF(AND('Mapa final'!$AC$37="Alta",'Mapa final'!$AE$37="Mayor"),CONCATENATE("R5C",'Mapa final'!$S$37),"")</f>
        <v/>
      </c>
      <c r="AF20" s="69" t="str">
        <f>IF(AND('Mapa final'!$AC$38="Alta",'Mapa final'!$AE$38="Mayor"),CONCATENATE("R5C",'Mapa final'!$S$38),"")</f>
        <v/>
      </c>
      <c r="AG20" s="65" t="str">
        <f>IF(AND('Mapa final'!$AC$39="Alta",'Mapa final'!$AE$39="Mayor"),CONCATENATE("R5C",'Mapa final'!$S$39),"")</f>
        <v/>
      </c>
      <c r="AH20" s="66" t="str">
        <f>IF(AND('Mapa final'!$AC$34="Alta",'Mapa final'!$AE$34="Catastrófico"),CONCATENATE("R5C",'Mapa final'!$S$34),"")</f>
        <v/>
      </c>
      <c r="AI20" s="67" t="str">
        <f>IF(AND('Mapa final'!$AC$35="Alta",'Mapa final'!$AE$35="Catastrófico"),CONCATENATE("R5C",'Mapa final'!$S$35),"")</f>
        <v/>
      </c>
      <c r="AJ20" s="67" t="str">
        <f>IF(AND('Mapa final'!$AC$36="Alta",'Mapa final'!$AE$36="Catastrófico"),CONCATENATE("R5C",'Mapa final'!$S$36),"")</f>
        <v/>
      </c>
      <c r="AK20" s="67" t="str">
        <f>IF(AND('Mapa final'!$AC$37="Alta",'Mapa final'!$AE$37="Catastrófico"),CONCATENATE("R5C",'Mapa final'!$S$37),"")</f>
        <v/>
      </c>
      <c r="AL20" s="67" t="str">
        <f>IF(AND('Mapa final'!$AC$38="Alta",'Mapa final'!$AE$38="Catastrófico"),CONCATENATE("R5C",'Mapa final'!$S$38),"")</f>
        <v/>
      </c>
      <c r="AM20" s="68" t="str">
        <f>IF(AND('Mapa final'!$AC$39="Alta",'Mapa final'!$AE$39="Catastrófico"),CONCATENATE("R5C",'Mapa final'!$S$39),"")</f>
        <v/>
      </c>
      <c r="AN20" s="95"/>
      <c r="AO20" s="439"/>
      <c r="AP20" s="440"/>
      <c r="AQ20" s="440"/>
      <c r="AR20" s="440"/>
      <c r="AS20" s="440"/>
      <c r="AT20" s="441"/>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ht="15" customHeight="1" x14ac:dyDescent="0.25">
      <c r="A21" s="95"/>
      <c r="B21" s="388"/>
      <c r="C21" s="388"/>
      <c r="D21" s="389"/>
      <c r="E21" s="429"/>
      <c r="F21" s="430"/>
      <c r="G21" s="430"/>
      <c r="H21" s="430"/>
      <c r="I21" s="446"/>
      <c r="J21" s="79" t="str">
        <f>IF(AND('Mapa final'!$AC$40="Alta",'Mapa final'!$AE$40="Leve"),CONCATENATE("R6C",'Mapa final'!$S$40),"")</f>
        <v/>
      </c>
      <c r="K21" s="80" t="str">
        <f>IF(AND('Mapa final'!$AC$41="Alta",'Mapa final'!$AE$41="Leve"),CONCATENATE("R6C",'Mapa final'!$S$41),"")</f>
        <v/>
      </c>
      <c r="L21" s="80" t="str">
        <f>IF(AND('Mapa final'!$AC$42="Alta",'Mapa final'!$AE$42="Leve"),CONCATENATE("R6C",'Mapa final'!$S$42),"")</f>
        <v/>
      </c>
      <c r="M21" s="80" t="str">
        <f>IF(AND('Mapa final'!$AC$43="Alta",'Mapa final'!$AE$43="Leve"),CONCATENATE("R6C",'Mapa final'!$S$43),"")</f>
        <v/>
      </c>
      <c r="N21" s="80" t="str">
        <f>IF(AND('Mapa final'!$AC$44="Alta",'Mapa final'!$AE$44="Leve"),CONCATENATE("R6C",'Mapa final'!$S$44),"")</f>
        <v/>
      </c>
      <c r="O21" s="81" t="str">
        <f>IF(AND('Mapa final'!$AC$45="Alta",'Mapa final'!$AE$45="Leve"),CONCATENATE("R6C",'Mapa final'!$S$45),"")</f>
        <v/>
      </c>
      <c r="P21" s="79" t="str">
        <f>IF(AND('Mapa final'!$AC$40="Alta",'Mapa final'!$AE$40="Menor"),CONCATENATE("R6C",'Mapa final'!$S$40),"")</f>
        <v/>
      </c>
      <c r="Q21" s="80" t="str">
        <f>IF(AND('Mapa final'!$AC$41="Alta",'Mapa final'!$AE$41="Menor"),CONCATENATE("R6C",'Mapa final'!$S$41),"")</f>
        <v/>
      </c>
      <c r="R21" s="80" t="str">
        <f>IF(AND('Mapa final'!$AC$42="Alta",'Mapa final'!$AE$42="Menor"),CONCATENATE("R6C",'Mapa final'!$S$42),"")</f>
        <v/>
      </c>
      <c r="S21" s="80" t="str">
        <f>IF(AND('Mapa final'!$AC$43="Alta",'Mapa final'!$AE$43="Menor"),CONCATENATE("R6C",'Mapa final'!$S$43),"")</f>
        <v/>
      </c>
      <c r="T21" s="80" t="str">
        <f>IF(AND('Mapa final'!$AC$44="Alta",'Mapa final'!$AE$44="Menor"),CONCATENATE("R6C",'Mapa final'!$S$44),"")</f>
        <v/>
      </c>
      <c r="U21" s="81" t="str">
        <f>IF(AND('Mapa final'!$AC$45="Alta",'Mapa final'!$AE$45="Menor"),CONCATENATE("R6C",'Mapa final'!$S$45),"")</f>
        <v/>
      </c>
      <c r="V21" s="63" t="str">
        <f>IF(AND('Mapa final'!$AC$40="Alta",'Mapa final'!$AE$40="Moderado"),CONCATENATE("R6C",'Mapa final'!$S$40),"")</f>
        <v/>
      </c>
      <c r="W21" s="64" t="str">
        <f>IF(AND('Mapa final'!$AC$41="Alta",'Mapa final'!$AE$41="Moderado"),CONCATENATE("R6C",'Mapa final'!$S$41),"")</f>
        <v/>
      </c>
      <c r="X21" s="69" t="str">
        <f>IF(AND('Mapa final'!$AC$42="Alta",'Mapa final'!$AE$42="Moderado"),CONCATENATE("R6C",'Mapa final'!$S$42),"")</f>
        <v/>
      </c>
      <c r="Y21" s="69" t="str">
        <f>IF(AND('Mapa final'!$AC$43="Alta",'Mapa final'!$AE$43="Moderado"),CONCATENATE("R6C",'Mapa final'!$S$43),"")</f>
        <v/>
      </c>
      <c r="Z21" s="69" t="str">
        <f>IF(AND('Mapa final'!$AC$44="Alta",'Mapa final'!$AE$44="Moderado"),CONCATENATE("R6C",'Mapa final'!$S$44),"")</f>
        <v/>
      </c>
      <c r="AA21" s="65" t="str">
        <f>IF(AND('Mapa final'!$AC$45="Alta",'Mapa final'!$AE$45="Moderado"),CONCATENATE("R6C",'Mapa final'!$S$45),"")</f>
        <v/>
      </c>
      <c r="AB21" s="63" t="str">
        <f>IF(AND('Mapa final'!$AC$40="Alta",'Mapa final'!$AE$40="Mayor"),CONCATENATE("R6C",'Mapa final'!$S$40),"")</f>
        <v/>
      </c>
      <c r="AC21" s="64" t="str">
        <f>IF(AND('Mapa final'!$AC$41="Alta",'Mapa final'!$AE$41="Mayor"),CONCATENATE("R6C",'Mapa final'!$S$41),"")</f>
        <v/>
      </c>
      <c r="AD21" s="69" t="str">
        <f>IF(AND('Mapa final'!$AC$42="Alta",'Mapa final'!$AE$42="Mayor"),CONCATENATE("R6C",'Mapa final'!$S$42),"")</f>
        <v/>
      </c>
      <c r="AE21" s="69" t="str">
        <f>IF(AND('Mapa final'!$AC$43="Alta",'Mapa final'!$AE$43="Mayor"),CONCATENATE("R6C",'Mapa final'!$S$43),"")</f>
        <v/>
      </c>
      <c r="AF21" s="69" t="str">
        <f>IF(AND('Mapa final'!$AC$44="Alta",'Mapa final'!$AE$44="Mayor"),CONCATENATE("R6C",'Mapa final'!$S$44),"")</f>
        <v/>
      </c>
      <c r="AG21" s="65" t="str">
        <f>IF(AND('Mapa final'!$AC$45="Alta",'Mapa final'!$AE$45="Mayor"),CONCATENATE("R6C",'Mapa final'!$S$45),"")</f>
        <v/>
      </c>
      <c r="AH21" s="66" t="str">
        <f>IF(AND('Mapa final'!$AC$40="Alta",'Mapa final'!$AE$40="Catastrófico"),CONCATENATE("R6C",'Mapa final'!$S$40),"")</f>
        <v/>
      </c>
      <c r="AI21" s="67" t="str">
        <f>IF(AND('Mapa final'!$AC$41="Alta",'Mapa final'!$AE$41="Catastrófico"),CONCATENATE("R6C",'Mapa final'!$S$41),"")</f>
        <v/>
      </c>
      <c r="AJ21" s="67" t="str">
        <f>IF(AND('Mapa final'!$AC$42="Alta",'Mapa final'!$AE$42="Catastrófico"),CONCATENATE("R6C",'Mapa final'!$S$42),"")</f>
        <v/>
      </c>
      <c r="AK21" s="67" t="str">
        <f>IF(AND('Mapa final'!$AC$43="Alta",'Mapa final'!$AE$43="Catastrófico"),CONCATENATE("R6C",'Mapa final'!$S$43),"")</f>
        <v/>
      </c>
      <c r="AL21" s="67" t="str">
        <f>IF(AND('Mapa final'!$AC$44="Alta",'Mapa final'!$AE$44="Catastrófico"),CONCATENATE("R6C",'Mapa final'!$S$44),"")</f>
        <v/>
      </c>
      <c r="AM21" s="68" t="str">
        <f>IF(AND('Mapa final'!$AC$45="Alta",'Mapa final'!$AE$45="Catastrófico"),CONCATENATE("R6C",'Mapa final'!$S$45),"")</f>
        <v/>
      </c>
      <c r="AN21" s="95"/>
      <c r="AO21" s="439"/>
      <c r="AP21" s="440"/>
      <c r="AQ21" s="440"/>
      <c r="AR21" s="440"/>
      <c r="AS21" s="440"/>
      <c r="AT21" s="441"/>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ht="15" customHeight="1" x14ac:dyDescent="0.25">
      <c r="A22" s="95"/>
      <c r="B22" s="388"/>
      <c r="C22" s="388"/>
      <c r="D22" s="389"/>
      <c r="E22" s="429"/>
      <c r="F22" s="430"/>
      <c r="G22" s="430"/>
      <c r="H22" s="430"/>
      <c r="I22" s="446"/>
      <c r="J22" s="79" t="str">
        <f>IF(AND('Mapa final'!$AC$46="Alta",'Mapa final'!$AE$46="Leve"),CONCATENATE("R7C",'Mapa final'!$S$46),"")</f>
        <v/>
      </c>
      <c r="K22" s="80" t="str">
        <f>IF(AND('Mapa final'!$AC$47="Alta",'Mapa final'!$AE$47="Leve"),CONCATENATE("R7C",'Mapa final'!$S$47),"")</f>
        <v/>
      </c>
      <c r="L22" s="80" t="str">
        <f>IF(AND('Mapa final'!$AC$48="Alta",'Mapa final'!$AE$48="Leve"),CONCATENATE("R7C",'Mapa final'!$S$48),"")</f>
        <v/>
      </c>
      <c r="M22" s="80" t="str">
        <f>IF(AND('Mapa final'!$AC$49="Alta",'Mapa final'!$AE$49="Leve"),CONCATENATE("R7C",'Mapa final'!$S$49),"")</f>
        <v/>
      </c>
      <c r="N22" s="80" t="str">
        <f>IF(AND('Mapa final'!$AC$50="Alta",'Mapa final'!$AE$50="Leve"),CONCATENATE("R7C",'Mapa final'!$S$50),"")</f>
        <v/>
      </c>
      <c r="O22" s="81" t="str">
        <f>IF(AND('Mapa final'!$AC$51="Alta",'Mapa final'!$AE$51="Leve"),CONCATENATE("R7C",'Mapa final'!$S$51),"")</f>
        <v/>
      </c>
      <c r="P22" s="79" t="str">
        <f>IF(AND('Mapa final'!$AC$46="Alta",'Mapa final'!$AE$46="Menor"),CONCATENATE("R7C",'Mapa final'!$S$46),"")</f>
        <v/>
      </c>
      <c r="Q22" s="80" t="str">
        <f>IF(AND('Mapa final'!$AC$47="Alta",'Mapa final'!$AE$47="Menor"),CONCATENATE("R7C",'Mapa final'!$S$47),"")</f>
        <v/>
      </c>
      <c r="R22" s="80" t="str">
        <f>IF(AND('Mapa final'!$AC$48="Alta",'Mapa final'!$AE$48="Menor"),CONCATENATE("R7C",'Mapa final'!$S$48),"")</f>
        <v/>
      </c>
      <c r="S22" s="80" t="str">
        <f>IF(AND('Mapa final'!$AC$49="Alta",'Mapa final'!$AE$49="Menor"),CONCATENATE("R7C",'Mapa final'!$S$49),"")</f>
        <v/>
      </c>
      <c r="T22" s="80" t="str">
        <f>IF(AND('Mapa final'!$AC$50="Alta",'Mapa final'!$AE$50="Menor"),CONCATENATE("R7C",'Mapa final'!$S$50),"")</f>
        <v/>
      </c>
      <c r="U22" s="81" t="str">
        <f>IF(AND('Mapa final'!$AC$51="Alta",'Mapa final'!$AE$51="Menor"),CONCATENATE("R7C",'Mapa final'!$S$51),"")</f>
        <v/>
      </c>
      <c r="V22" s="63" t="str">
        <f>IF(AND('Mapa final'!$AC$46="Alta",'Mapa final'!$AE$46="Moderado"),CONCATENATE("R7C",'Mapa final'!$S$46),"")</f>
        <v/>
      </c>
      <c r="W22" s="64" t="str">
        <f>IF(AND('Mapa final'!$AC$47="Alta",'Mapa final'!$AE$47="Moderado"),CONCATENATE("R7C",'Mapa final'!$S$47),"")</f>
        <v/>
      </c>
      <c r="X22" s="69" t="str">
        <f>IF(AND('Mapa final'!$AC$48="Alta",'Mapa final'!$AE$48="Moderado"),CONCATENATE("R7C",'Mapa final'!$S$48),"")</f>
        <v/>
      </c>
      <c r="Y22" s="69" t="str">
        <f>IF(AND('Mapa final'!$AC$49="Alta",'Mapa final'!$AE$49="Moderado"),CONCATENATE("R7C",'Mapa final'!$S$49),"")</f>
        <v/>
      </c>
      <c r="Z22" s="69" t="str">
        <f>IF(AND('Mapa final'!$AC$50="Alta",'Mapa final'!$AE$50="Moderado"),CONCATENATE("R7C",'Mapa final'!$S$50),"")</f>
        <v/>
      </c>
      <c r="AA22" s="65" t="str">
        <f>IF(AND('Mapa final'!$AC$51="Alta",'Mapa final'!$AE$51="Moderado"),CONCATENATE("R7C",'Mapa final'!$S$51),"")</f>
        <v/>
      </c>
      <c r="AB22" s="63" t="str">
        <f>IF(AND('Mapa final'!$AC$46="Alta",'Mapa final'!$AE$46="Mayor"),CONCATENATE("R7C",'Mapa final'!$S$46),"")</f>
        <v/>
      </c>
      <c r="AC22" s="64" t="str">
        <f>IF(AND('Mapa final'!$AC$47="Alta",'Mapa final'!$AE$47="Mayor"),CONCATENATE("R7C",'Mapa final'!$S$47),"")</f>
        <v/>
      </c>
      <c r="AD22" s="69" t="str">
        <f>IF(AND('Mapa final'!$AC$48="Alta",'Mapa final'!$AE$48="Mayor"),CONCATENATE("R7C",'Mapa final'!$S$48),"")</f>
        <v/>
      </c>
      <c r="AE22" s="69" t="str">
        <f>IF(AND('Mapa final'!$AC$49="Alta",'Mapa final'!$AE$49="Mayor"),CONCATENATE("R7C",'Mapa final'!$S$49),"")</f>
        <v/>
      </c>
      <c r="AF22" s="69" t="str">
        <f>IF(AND('Mapa final'!$AC$50="Alta",'Mapa final'!$AE$50="Mayor"),CONCATENATE("R7C",'Mapa final'!$S$50),"")</f>
        <v/>
      </c>
      <c r="AG22" s="65" t="str">
        <f>IF(AND('Mapa final'!$AC$51="Alta",'Mapa final'!$AE$51="Mayor"),CONCATENATE("R7C",'Mapa final'!$S$51),"")</f>
        <v/>
      </c>
      <c r="AH22" s="66" t="str">
        <f>IF(AND('Mapa final'!$AC$46="Alta",'Mapa final'!$AE$46="Catastrófico"),CONCATENATE("R7C",'Mapa final'!$S$46),"")</f>
        <v/>
      </c>
      <c r="AI22" s="67" t="str">
        <f>IF(AND('Mapa final'!$AC$47="Alta",'Mapa final'!$AE$47="Catastrófico"),CONCATENATE("R7C",'Mapa final'!$S$47),"")</f>
        <v/>
      </c>
      <c r="AJ22" s="67" t="str">
        <f>IF(AND('Mapa final'!$AC$48="Alta",'Mapa final'!$AE$48="Catastrófico"),CONCATENATE("R7C",'Mapa final'!$S$48),"")</f>
        <v/>
      </c>
      <c r="AK22" s="67" t="str">
        <f>IF(AND('Mapa final'!$AC$49="Alta",'Mapa final'!$AE$49="Catastrófico"),CONCATENATE("R7C",'Mapa final'!$S$49),"")</f>
        <v/>
      </c>
      <c r="AL22" s="67" t="str">
        <f>IF(AND('Mapa final'!$AC$50="Alta",'Mapa final'!$AE$50="Catastrófico"),CONCATENATE("R7C",'Mapa final'!$S$50),"")</f>
        <v/>
      </c>
      <c r="AM22" s="68" t="str">
        <f>IF(AND('Mapa final'!$AC$51="Alta",'Mapa final'!$AE$51="Catastrófico"),CONCATENATE("R7C",'Mapa final'!$S$51),"")</f>
        <v/>
      </c>
      <c r="AN22" s="95"/>
      <c r="AO22" s="439"/>
      <c r="AP22" s="440"/>
      <c r="AQ22" s="440"/>
      <c r="AR22" s="440"/>
      <c r="AS22" s="440"/>
      <c r="AT22" s="441"/>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ht="15" customHeight="1" x14ac:dyDescent="0.25">
      <c r="A23" s="95"/>
      <c r="B23" s="388"/>
      <c r="C23" s="388"/>
      <c r="D23" s="389"/>
      <c r="E23" s="429"/>
      <c r="F23" s="430"/>
      <c r="G23" s="430"/>
      <c r="H23" s="430"/>
      <c r="I23" s="446"/>
      <c r="J23" s="79" t="str">
        <f>IF(AND('Mapa final'!$AC$52="Alta",'Mapa final'!$AE$52="Leve"),CONCATENATE("R8C",'Mapa final'!$S$52),"")</f>
        <v/>
      </c>
      <c r="K23" s="80" t="str">
        <f>IF(AND('Mapa final'!$AC$53="Alta",'Mapa final'!$AE$53="Leve"),CONCATENATE("R8C",'Mapa final'!$S$53),"")</f>
        <v/>
      </c>
      <c r="L23" s="80" t="str">
        <f>IF(AND('Mapa final'!$AC$54="Alta",'Mapa final'!$AE$54="Leve"),CONCATENATE("R8C",'Mapa final'!$S$54),"")</f>
        <v/>
      </c>
      <c r="M23" s="80" t="str">
        <f>IF(AND('Mapa final'!$AC$55="Alta",'Mapa final'!$AE$55="Leve"),CONCATENATE("R8C",'Mapa final'!$S$55),"")</f>
        <v/>
      </c>
      <c r="N23" s="80" t="str">
        <f>IF(AND('Mapa final'!$AC$56="Alta",'Mapa final'!$AE$56="Leve"),CONCATENATE("R8C",'Mapa final'!$S$56),"")</f>
        <v/>
      </c>
      <c r="O23" s="81" t="str">
        <f>IF(AND('Mapa final'!$AC$57="Alta",'Mapa final'!$AE$57="Leve"),CONCATENATE("R8C",'Mapa final'!$S$57),"")</f>
        <v/>
      </c>
      <c r="P23" s="79" t="str">
        <f>IF(AND('Mapa final'!$AC$52="Alta",'Mapa final'!$AE$52="Menor"),CONCATENATE("R8C",'Mapa final'!$S$52),"")</f>
        <v/>
      </c>
      <c r="Q23" s="80" t="str">
        <f>IF(AND('Mapa final'!$AC$53="Alta",'Mapa final'!$AE$53="Menor"),CONCATENATE("R8C",'Mapa final'!$S$53),"")</f>
        <v/>
      </c>
      <c r="R23" s="80" t="str">
        <f>IF(AND('Mapa final'!$AC$54="Alta",'Mapa final'!$AE$54="Menor"),CONCATENATE("R8C",'Mapa final'!$S$54),"")</f>
        <v/>
      </c>
      <c r="S23" s="80" t="str">
        <f>IF(AND('Mapa final'!$AC$55="Alta",'Mapa final'!$AE$55="Menor"),CONCATENATE("R8C",'Mapa final'!$S$55),"")</f>
        <v/>
      </c>
      <c r="T23" s="80" t="str">
        <f>IF(AND('Mapa final'!$AC$56="Alta",'Mapa final'!$AE$56="Menor"),CONCATENATE("R8C",'Mapa final'!$S$56),"")</f>
        <v/>
      </c>
      <c r="U23" s="81" t="str">
        <f>IF(AND('Mapa final'!$AC$57="Alta",'Mapa final'!$AE$57="Menor"),CONCATENATE("R8C",'Mapa final'!$S$57),"")</f>
        <v/>
      </c>
      <c r="V23" s="63" t="str">
        <f>IF(AND('Mapa final'!$AC$52="Alta",'Mapa final'!$AE$52="Moderado"),CONCATENATE("R8C",'Mapa final'!$S$52),"")</f>
        <v/>
      </c>
      <c r="W23" s="64" t="str">
        <f>IF(AND('Mapa final'!$AC$53="Alta",'Mapa final'!$AE$53="Moderado"),CONCATENATE("R8C",'Mapa final'!$S$53),"")</f>
        <v/>
      </c>
      <c r="X23" s="69" t="str">
        <f>IF(AND('Mapa final'!$AC$54="Alta",'Mapa final'!$AE$54="Moderado"),CONCATENATE("R8C",'Mapa final'!$S$54),"")</f>
        <v/>
      </c>
      <c r="Y23" s="69" t="str">
        <f>IF(AND('Mapa final'!$AC$55="Alta",'Mapa final'!$AE$55="Moderado"),CONCATENATE("R8C",'Mapa final'!$S$55),"")</f>
        <v/>
      </c>
      <c r="Z23" s="69" t="str">
        <f>IF(AND('Mapa final'!$AC$56="Alta",'Mapa final'!$AE$56="Moderado"),CONCATENATE("R8C",'Mapa final'!$S$56),"")</f>
        <v/>
      </c>
      <c r="AA23" s="65" t="str">
        <f>IF(AND('Mapa final'!$AC$57="Alta",'Mapa final'!$AE$57="Moderado"),CONCATENATE("R8C",'Mapa final'!$S$57),"")</f>
        <v/>
      </c>
      <c r="AB23" s="63" t="str">
        <f>IF(AND('Mapa final'!$AC$52="Alta",'Mapa final'!$AE$52="Mayor"),CONCATENATE("R8C",'Mapa final'!$S$52),"")</f>
        <v/>
      </c>
      <c r="AC23" s="64" t="str">
        <f>IF(AND('Mapa final'!$AC$53="Alta",'Mapa final'!$AE$53="Mayor"),CONCATENATE("R8C",'Mapa final'!$S$53),"")</f>
        <v/>
      </c>
      <c r="AD23" s="69" t="str">
        <f>IF(AND('Mapa final'!$AC$54="Alta",'Mapa final'!$AE$54="Mayor"),CONCATENATE("R8C",'Mapa final'!$S$54),"")</f>
        <v/>
      </c>
      <c r="AE23" s="69" t="str">
        <f>IF(AND('Mapa final'!$AC$55="Alta",'Mapa final'!$AE$55="Mayor"),CONCATENATE("R8C",'Mapa final'!$S$55),"")</f>
        <v/>
      </c>
      <c r="AF23" s="69" t="str">
        <f>IF(AND('Mapa final'!$AC$56="Alta",'Mapa final'!$AE$56="Mayor"),CONCATENATE("R8C",'Mapa final'!$S$56),"")</f>
        <v/>
      </c>
      <c r="AG23" s="65" t="str">
        <f>IF(AND('Mapa final'!$AC$57="Alta",'Mapa final'!$AE$57="Mayor"),CONCATENATE("R8C",'Mapa final'!$S$57),"")</f>
        <v/>
      </c>
      <c r="AH23" s="66" t="str">
        <f>IF(AND('Mapa final'!$AC$52="Alta",'Mapa final'!$AE$52="Catastrófico"),CONCATENATE("R8C",'Mapa final'!$S$52),"")</f>
        <v/>
      </c>
      <c r="AI23" s="67" t="str">
        <f>IF(AND('Mapa final'!$AC$53="Alta",'Mapa final'!$AE$53="Catastrófico"),CONCATENATE("R8C",'Mapa final'!$S$53),"")</f>
        <v/>
      </c>
      <c r="AJ23" s="67" t="str">
        <f>IF(AND('Mapa final'!$AC$54="Alta",'Mapa final'!$AE$54="Catastrófico"),CONCATENATE("R8C",'Mapa final'!$S$54),"")</f>
        <v/>
      </c>
      <c r="AK23" s="67" t="str">
        <f>IF(AND('Mapa final'!$AC$55="Alta",'Mapa final'!$AE$55="Catastrófico"),CONCATENATE("R8C",'Mapa final'!$S$55),"")</f>
        <v/>
      </c>
      <c r="AL23" s="67" t="str">
        <f>IF(AND('Mapa final'!$AC$56="Alta",'Mapa final'!$AE$56="Catastrófico"),CONCATENATE("R8C",'Mapa final'!$S$56),"")</f>
        <v/>
      </c>
      <c r="AM23" s="68" t="str">
        <f>IF(AND('Mapa final'!$AC$57="Alta",'Mapa final'!$AE$57="Catastrófico"),CONCATENATE("R8C",'Mapa final'!$S$57),"")</f>
        <v/>
      </c>
      <c r="AN23" s="95"/>
      <c r="AO23" s="439"/>
      <c r="AP23" s="440"/>
      <c r="AQ23" s="440"/>
      <c r="AR23" s="440"/>
      <c r="AS23" s="440"/>
      <c r="AT23" s="441"/>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ht="15" customHeight="1" x14ac:dyDescent="0.25">
      <c r="A24" s="95"/>
      <c r="B24" s="388"/>
      <c r="C24" s="388"/>
      <c r="D24" s="389"/>
      <c r="E24" s="429"/>
      <c r="F24" s="430"/>
      <c r="G24" s="430"/>
      <c r="H24" s="430"/>
      <c r="I24" s="446"/>
      <c r="J24" s="79" t="str">
        <f>IF(AND('Mapa final'!$AC$58="Alta",'Mapa final'!$AE$58="Leve"),CONCATENATE("R9C",'Mapa final'!$S$58),"")</f>
        <v/>
      </c>
      <c r="K24" s="80" t="str">
        <f>IF(AND('Mapa final'!$AC$59="Alta",'Mapa final'!$AE$59="Leve"),CONCATENATE("R9C",'Mapa final'!$S$59),"")</f>
        <v/>
      </c>
      <c r="L24" s="80" t="str">
        <f>IF(AND('Mapa final'!$AC$60="Alta",'Mapa final'!$AE$60="Leve"),CONCATENATE("R9C",'Mapa final'!$S$60),"")</f>
        <v/>
      </c>
      <c r="M24" s="80" t="str">
        <f>IF(AND('Mapa final'!$AC$61="Alta",'Mapa final'!$AE$61="Leve"),CONCATENATE("R9C",'Mapa final'!$S$61),"")</f>
        <v/>
      </c>
      <c r="N24" s="80" t="str">
        <f>IF(AND('Mapa final'!$AC$62="Alta",'Mapa final'!$AE$62="Leve"),CONCATENATE("R9C",'Mapa final'!$S$62),"")</f>
        <v/>
      </c>
      <c r="O24" s="81" t="str">
        <f>IF(AND('Mapa final'!$AC$63="Alta",'Mapa final'!$AE$63="Leve"),CONCATENATE("R9C",'Mapa final'!$S$63),"")</f>
        <v/>
      </c>
      <c r="P24" s="79" t="str">
        <f>IF(AND('Mapa final'!$AC$58="Alta",'Mapa final'!$AE$58="Menor"),CONCATENATE("R9C",'Mapa final'!$S$58),"")</f>
        <v/>
      </c>
      <c r="Q24" s="80" t="str">
        <f>IF(AND('Mapa final'!$AC$59="Alta",'Mapa final'!$AE$59="Menor"),CONCATENATE("R9C",'Mapa final'!$S$59),"")</f>
        <v/>
      </c>
      <c r="R24" s="80" t="str">
        <f>IF(AND('Mapa final'!$AC$60="Alta",'Mapa final'!$AE$60="Menor"),CONCATENATE("R9C",'Mapa final'!$S$60),"")</f>
        <v/>
      </c>
      <c r="S24" s="80" t="str">
        <f>IF(AND('Mapa final'!$AC$61="Alta",'Mapa final'!$AE$61="Menor"),CONCATENATE("R9C",'Mapa final'!$S$61),"")</f>
        <v/>
      </c>
      <c r="T24" s="80" t="str">
        <f>IF(AND('Mapa final'!$AC$62="Alta",'Mapa final'!$AE$62="Menor"),CONCATENATE("R9C",'Mapa final'!$S$62),"")</f>
        <v/>
      </c>
      <c r="U24" s="81" t="str">
        <f>IF(AND('Mapa final'!$AC$63="Alta",'Mapa final'!$AE$63="Menor"),CONCATENATE("R9C",'Mapa final'!$S$63),"")</f>
        <v/>
      </c>
      <c r="V24" s="63" t="str">
        <f>IF(AND('Mapa final'!$AC$58="Alta",'Mapa final'!$AE$58="Moderado"),CONCATENATE("R9C",'Mapa final'!$S$58),"")</f>
        <v/>
      </c>
      <c r="W24" s="64" t="str">
        <f>IF(AND('Mapa final'!$AC$59="Alta",'Mapa final'!$AE$59="Moderado"),CONCATENATE("R9C",'Mapa final'!$S$59),"")</f>
        <v/>
      </c>
      <c r="X24" s="69" t="str">
        <f>IF(AND('Mapa final'!$AC$60="Alta",'Mapa final'!$AE$60="Moderado"),CONCATENATE("R9C",'Mapa final'!$S$60),"")</f>
        <v/>
      </c>
      <c r="Y24" s="69" t="str">
        <f>IF(AND('Mapa final'!$AC$61="Alta",'Mapa final'!$AE$61="Moderado"),CONCATENATE("R9C",'Mapa final'!$S$61),"")</f>
        <v/>
      </c>
      <c r="Z24" s="69" t="str">
        <f>IF(AND('Mapa final'!$AC$62="Alta",'Mapa final'!$AE$62="Moderado"),CONCATENATE("R9C",'Mapa final'!$S$62),"")</f>
        <v/>
      </c>
      <c r="AA24" s="65" t="str">
        <f>IF(AND('Mapa final'!$AC$63="Alta",'Mapa final'!$AE$63="Moderado"),CONCATENATE("R9C",'Mapa final'!$S$63),"")</f>
        <v/>
      </c>
      <c r="AB24" s="63" t="str">
        <f>IF(AND('Mapa final'!$AC$58="Alta",'Mapa final'!$AE$58="Mayor"),CONCATENATE("R9C",'Mapa final'!$S$58),"")</f>
        <v/>
      </c>
      <c r="AC24" s="64" t="str">
        <f>IF(AND('Mapa final'!$AC$59="Alta",'Mapa final'!$AE$59="Mayor"),CONCATENATE("R9C",'Mapa final'!$S$59),"")</f>
        <v/>
      </c>
      <c r="AD24" s="69" t="str">
        <f>IF(AND('Mapa final'!$AC$60="Alta",'Mapa final'!$AE$60="Mayor"),CONCATENATE("R9C",'Mapa final'!$S$60),"")</f>
        <v/>
      </c>
      <c r="AE24" s="69" t="str">
        <f>IF(AND('Mapa final'!$AC$61="Alta",'Mapa final'!$AE$61="Mayor"),CONCATENATE("R9C",'Mapa final'!$S$61),"")</f>
        <v/>
      </c>
      <c r="AF24" s="69" t="str">
        <f>IF(AND('Mapa final'!$AC$62="Alta",'Mapa final'!$AE$62="Mayor"),CONCATENATE("R9C",'Mapa final'!$S$62),"")</f>
        <v/>
      </c>
      <c r="AG24" s="65" t="str">
        <f>IF(AND('Mapa final'!$AC$63="Alta",'Mapa final'!$AE$63="Mayor"),CONCATENATE("R9C",'Mapa final'!$S$63),"")</f>
        <v/>
      </c>
      <c r="AH24" s="66" t="str">
        <f>IF(AND('Mapa final'!$AC$58="Alta",'Mapa final'!$AE$58="Catastrófico"),CONCATENATE("R9C",'Mapa final'!$S$58),"")</f>
        <v/>
      </c>
      <c r="AI24" s="67" t="str">
        <f>IF(AND('Mapa final'!$AC$59="Alta",'Mapa final'!$AE$59="Catastrófico"),CONCATENATE("R9C",'Mapa final'!$S$59),"")</f>
        <v/>
      </c>
      <c r="AJ24" s="67" t="str">
        <f>IF(AND('Mapa final'!$AC$60="Alta",'Mapa final'!$AE$60="Catastrófico"),CONCATENATE("R9C",'Mapa final'!$S$60),"")</f>
        <v/>
      </c>
      <c r="AK24" s="67" t="str">
        <f>IF(AND('Mapa final'!$AC$61="Alta",'Mapa final'!$AE$61="Catastrófico"),CONCATENATE("R9C",'Mapa final'!$S$61),"")</f>
        <v/>
      </c>
      <c r="AL24" s="67" t="str">
        <f>IF(AND('Mapa final'!$AC$62="Alta",'Mapa final'!$AE$62="Catastrófico"),CONCATENATE("R9C",'Mapa final'!$S$62),"")</f>
        <v/>
      </c>
      <c r="AM24" s="68" t="str">
        <f>IF(AND('Mapa final'!$AC$63="Alta",'Mapa final'!$AE$63="Catastrófico"),CONCATENATE("R9C",'Mapa final'!$S$63),"")</f>
        <v/>
      </c>
      <c r="AN24" s="95"/>
      <c r="AO24" s="439"/>
      <c r="AP24" s="440"/>
      <c r="AQ24" s="440"/>
      <c r="AR24" s="440"/>
      <c r="AS24" s="440"/>
      <c r="AT24" s="441"/>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ht="15.75" customHeight="1" thickBot="1" x14ac:dyDescent="0.3">
      <c r="A25" s="95"/>
      <c r="B25" s="388"/>
      <c r="C25" s="388"/>
      <c r="D25" s="389"/>
      <c r="E25" s="432"/>
      <c r="F25" s="433"/>
      <c r="G25" s="433"/>
      <c r="H25" s="433"/>
      <c r="I25" s="433"/>
      <c r="J25" s="82" t="str">
        <f>IF(AND('Mapa final'!$AC$64="Alta",'Mapa final'!$AE$64="Leve"),CONCATENATE("R10C",'Mapa final'!$S$64),"")</f>
        <v/>
      </c>
      <c r="K25" s="83" t="str">
        <f>IF(AND('Mapa final'!$AC$65="Alta",'Mapa final'!$AE$65="Leve"),CONCATENATE("R10C",'Mapa final'!$S$65),"")</f>
        <v/>
      </c>
      <c r="L25" s="83" t="str">
        <f>IF(AND('Mapa final'!$AC$66="Alta",'Mapa final'!$AE$66="Leve"),CONCATENATE("R10C",'Mapa final'!$S$66),"")</f>
        <v/>
      </c>
      <c r="M25" s="83" t="str">
        <f>IF(AND('Mapa final'!$AC$67="Alta",'Mapa final'!$AE$67="Leve"),CONCATENATE("R10C",'Mapa final'!$S$67),"")</f>
        <v/>
      </c>
      <c r="N25" s="83" t="str">
        <f>IF(AND('Mapa final'!$AC$68="Alta",'Mapa final'!$AE$68="Leve"),CONCATENATE("R10C",'Mapa final'!$S$68),"")</f>
        <v/>
      </c>
      <c r="O25" s="84" t="str">
        <f>IF(AND('Mapa final'!$AC$69="Alta",'Mapa final'!$AE$69="Leve"),CONCATENATE("R10C",'Mapa final'!$S$69),"")</f>
        <v/>
      </c>
      <c r="P25" s="82" t="str">
        <f>IF(AND('Mapa final'!$AC$64="Alta",'Mapa final'!$AE$64="Menor"),CONCATENATE("R10C",'Mapa final'!$S$64),"")</f>
        <v/>
      </c>
      <c r="Q25" s="83" t="str">
        <f>IF(AND('Mapa final'!$AC$65="Alta",'Mapa final'!$AE$65="Menor"),CONCATENATE("R10C",'Mapa final'!$S$65),"")</f>
        <v/>
      </c>
      <c r="R25" s="83" t="str">
        <f>IF(AND('Mapa final'!$AC$66="Alta",'Mapa final'!$AE$66="Menor"),CONCATENATE("R10C",'Mapa final'!$S$66),"")</f>
        <v/>
      </c>
      <c r="S25" s="83" t="str">
        <f>IF(AND('Mapa final'!$AC$67="Alta",'Mapa final'!$AE$67="Menor"),CONCATENATE("R10C",'Mapa final'!$S$67),"")</f>
        <v/>
      </c>
      <c r="T25" s="83" t="str">
        <f>IF(AND('Mapa final'!$AC$68="Alta",'Mapa final'!$AE$68="Menor"),CONCATENATE("R10C",'Mapa final'!$S$68),"")</f>
        <v/>
      </c>
      <c r="U25" s="84" t="str">
        <f>IF(AND('Mapa final'!$AC$69="Alta",'Mapa final'!$AE$69="Menor"),CONCATENATE("R10C",'Mapa final'!$S$69),"")</f>
        <v/>
      </c>
      <c r="V25" s="70" t="str">
        <f>IF(AND('Mapa final'!$AC$64="Alta",'Mapa final'!$AE$64="Moderado"),CONCATENATE("R10C",'Mapa final'!$S$64),"")</f>
        <v/>
      </c>
      <c r="W25" s="71" t="str">
        <f>IF(AND('Mapa final'!$AC$65="Alta",'Mapa final'!$AE$65="Moderado"),CONCATENATE("R10C",'Mapa final'!$S$65),"")</f>
        <v/>
      </c>
      <c r="X25" s="71" t="str">
        <f>IF(AND('Mapa final'!$AC$66="Alta",'Mapa final'!$AE$66="Moderado"),CONCATENATE("R10C",'Mapa final'!$S$66),"")</f>
        <v/>
      </c>
      <c r="Y25" s="71" t="str">
        <f>IF(AND('Mapa final'!$AC$67="Alta",'Mapa final'!$AE$67="Moderado"),CONCATENATE("R10C",'Mapa final'!$S$67),"")</f>
        <v/>
      </c>
      <c r="Z25" s="71" t="str">
        <f>IF(AND('Mapa final'!$AC$68="Alta",'Mapa final'!$AE$68="Moderado"),CONCATENATE("R10C",'Mapa final'!$S$68),"")</f>
        <v/>
      </c>
      <c r="AA25" s="72" t="str">
        <f>IF(AND('Mapa final'!$AC$69="Alta",'Mapa final'!$AE$69="Moderado"),CONCATENATE("R10C",'Mapa final'!$S$69),"")</f>
        <v/>
      </c>
      <c r="AB25" s="70" t="str">
        <f>IF(AND('Mapa final'!$AC$64="Alta",'Mapa final'!$AE$64="Mayor"),CONCATENATE("R10C",'Mapa final'!$S$64),"")</f>
        <v/>
      </c>
      <c r="AC25" s="71" t="str">
        <f>IF(AND('Mapa final'!$AC$65="Alta",'Mapa final'!$AE$65="Mayor"),CONCATENATE("R10C",'Mapa final'!$S$65),"")</f>
        <v/>
      </c>
      <c r="AD25" s="71" t="str">
        <f>IF(AND('Mapa final'!$AC$66="Alta",'Mapa final'!$AE$66="Mayor"),CONCATENATE("R10C",'Mapa final'!$S$66),"")</f>
        <v/>
      </c>
      <c r="AE25" s="71" t="str">
        <f>IF(AND('Mapa final'!$AC$67="Alta",'Mapa final'!$AE$67="Mayor"),CONCATENATE("R10C",'Mapa final'!$S$67),"")</f>
        <v/>
      </c>
      <c r="AF25" s="71" t="str">
        <f>IF(AND('Mapa final'!$AC$68="Alta",'Mapa final'!$AE$68="Mayor"),CONCATENATE("R10C",'Mapa final'!$S$68),"")</f>
        <v/>
      </c>
      <c r="AG25" s="72" t="str">
        <f>IF(AND('Mapa final'!$AC$69="Alta",'Mapa final'!$AE$69="Mayor"),CONCATENATE("R10C",'Mapa final'!$S$69),"")</f>
        <v/>
      </c>
      <c r="AH25" s="73" t="str">
        <f>IF(AND('Mapa final'!$AC$64="Alta",'Mapa final'!$AE$64="Catastrófico"),CONCATENATE("R10C",'Mapa final'!$S$64),"")</f>
        <v/>
      </c>
      <c r="AI25" s="74" t="str">
        <f>IF(AND('Mapa final'!$AC$65="Alta",'Mapa final'!$AE$65="Catastrófico"),CONCATENATE("R10C",'Mapa final'!$S$65),"")</f>
        <v/>
      </c>
      <c r="AJ25" s="74" t="str">
        <f>IF(AND('Mapa final'!$AC$66="Alta",'Mapa final'!$AE$66="Catastrófico"),CONCATENATE("R10C",'Mapa final'!$S$66),"")</f>
        <v/>
      </c>
      <c r="AK25" s="74" t="str">
        <f>IF(AND('Mapa final'!$AC$67="Alta",'Mapa final'!$AE$67="Catastrófico"),CONCATENATE("R10C",'Mapa final'!$S$67),"")</f>
        <v/>
      </c>
      <c r="AL25" s="74" t="str">
        <f>IF(AND('Mapa final'!$AC$68="Alta",'Mapa final'!$AE$68="Catastrófico"),CONCATENATE("R10C",'Mapa final'!$S$68),"")</f>
        <v/>
      </c>
      <c r="AM25" s="75" t="str">
        <f>IF(AND('Mapa final'!$AC$69="Alta",'Mapa final'!$AE$69="Catastrófico"),CONCATENATE("R10C",'Mapa final'!$S$69),"")</f>
        <v/>
      </c>
      <c r="AN25" s="95"/>
      <c r="AO25" s="442"/>
      <c r="AP25" s="443"/>
      <c r="AQ25" s="443"/>
      <c r="AR25" s="443"/>
      <c r="AS25" s="443"/>
      <c r="AT25" s="444"/>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15" customHeight="1" x14ac:dyDescent="0.25">
      <c r="A26" s="95"/>
      <c r="B26" s="388"/>
      <c r="C26" s="388"/>
      <c r="D26" s="389"/>
      <c r="E26" s="426" t="s">
        <v>115</v>
      </c>
      <c r="F26" s="427"/>
      <c r="G26" s="427"/>
      <c r="H26" s="427"/>
      <c r="I26" s="428"/>
      <c r="J26" s="76" t="str">
        <f>IF(AND('Mapa final'!$AC$9="Media",'Mapa final'!$AE$9="Leve"),CONCATENATE("R1C",'Mapa final'!$S$9),"")</f>
        <v/>
      </c>
      <c r="K26" s="77" t="str">
        <f>IF(AND('Mapa final'!$AC$11="Media",'Mapa final'!$AE$11="Leve"),CONCATENATE("R1C",'Mapa final'!$S$11),"")</f>
        <v/>
      </c>
      <c r="L26" s="77" t="str">
        <f>IF(AND('Mapa final'!$AC$12="Media",'Mapa final'!$AE$12="Leve"),CONCATENATE("R1C",'Mapa final'!$S$12),"")</f>
        <v/>
      </c>
      <c r="M26" s="77" t="str">
        <f>IF(AND('Mapa final'!$AC$13="Media",'Mapa final'!$AE$13="Leve"),CONCATENATE("R1C",'Mapa final'!$S$13),"")</f>
        <v/>
      </c>
      <c r="N26" s="77" t="str">
        <f>IF(AND('Mapa final'!$AC$14="Media",'Mapa final'!$AE$14="Leve"),CONCATENATE("R1C",'Mapa final'!$S$14),"")</f>
        <v/>
      </c>
      <c r="O26" s="78" t="str">
        <f>IF(AND('Mapa final'!$AC$15="Media",'Mapa final'!$AE$15="Leve"),CONCATENATE("R1C",'Mapa final'!$S$15),"")</f>
        <v/>
      </c>
      <c r="P26" s="76" t="str">
        <f>IF(AND('Mapa final'!$AC$9="Media",'Mapa final'!$AE$9="Menor"),CONCATENATE("R1C",'Mapa final'!$S$9),"")</f>
        <v/>
      </c>
      <c r="Q26" s="77" t="str">
        <f>IF(AND('Mapa final'!$AC$11="Media",'Mapa final'!$AE$11="Menor"),CONCATENATE("R1C",'Mapa final'!$S$11),"")</f>
        <v/>
      </c>
      <c r="R26" s="77" t="str">
        <f>IF(AND('Mapa final'!$AC$12="Media",'Mapa final'!$AE$12="Menor"),CONCATENATE("R1C",'Mapa final'!$S$12),"")</f>
        <v/>
      </c>
      <c r="S26" s="77" t="str">
        <f>IF(AND('Mapa final'!$AC$13="Media",'Mapa final'!$AE$13="Menor"),CONCATENATE("R1C",'Mapa final'!$S$13),"")</f>
        <v/>
      </c>
      <c r="T26" s="77" t="str">
        <f>IF(AND('Mapa final'!$AC$14="Media",'Mapa final'!$AE$14="Menor"),CONCATENATE("R1C",'Mapa final'!$S$14),"")</f>
        <v/>
      </c>
      <c r="U26" s="78" t="str">
        <f>IF(AND('Mapa final'!$AC$15="Media",'Mapa final'!$AE$15="Menor"),CONCATENATE("R1C",'Mapa final'!$S$15),"")</f>
        <v/>
      </c>
      <c r="V26" s="76" t="str">
        <f>IF(AND('Mapa final'!$AC$9="Media",'Mapa final'!$AE$9="Moderado"),CONCATENATE("R1C",'Mapa final'!$S$9),"")</f>
        <v/>
      </c>
      <c r="W26" s="77" t="str">
        <f>IF(AND('Mapa final'!$AC$11="Media",'Mapa final'!$AE$11="Moderado"),CONCATENATE("R1C",'Mapa final'!$S$11),"")</f>
        <v/>
      </c>
      <c r="X26" s="77" t="str">
        <f>IF(AND('Mapa final'!$AC$12="Media",'Mapa final'!$AE$12="Moderado"),CONCATENATE("R1C",'Mapa final'!$S$12),"")</f>
        <v/>
      </c>
      <c r="Y26" s="77" t="str">
        <f>IF(AND('Mapa final'!$AC$13="Media",'Mapa final'!$AE$13="Moderado"),CONCATENATE("R1C",'Mapa final'!$S$13),"")</f>
        <v/>
      </c>
      <c r="Z26" s="77" t="str">
        <f>IF(AND('Mapa final'!$AC$14="Media",'Mapa final'!$AE$14="Moderado"),CONCATENATE("R1C",'Mapa final'!$S$14),"")</f>
        <v/>
      </c>
      <c r="AA26" s="78" t="str">
        <f>IF(AND('Mapa final'!$AC$15="Media",'Mapa final'!$AE$15="Moderado"),CONCATENATE("R1C",'Mapa final'!$S$15),"")</f>
        <v/>
      </c>
      <c r="AB26" s="57" t="str">
        <f>IF(AND('Mapa final'!$AC$9="Media",'Mapa final'!$AE$9="Mayor"),CONCATENATE("R1C",'Mapa final'!$S$9),"")</f>
        <v/>
      </c>
      <c r="AC26" s="58" t="str">
        <f>IF(AND('Mapa final'!$AC$11="Media",'Mapa final'!$AE$11="Mayor"),CONCATENATE("R1C",'Mapa final'!$S$11),"")</f>
        <v/>
      </c>
      <c r="AD26" s="58" t="str">
        <f>IF(AND('Mapa final'!$AC$12="Media",'Mapa final'!$AE$12="Mayor"),CONCATENATE("R1C",'Mapa final'!$S$12),"")</f>
        <v/>
      </c>
      <c r="AE26" s="58" t="str">
        <f>IF(AND('Mapa final'!$AC$13="Media",'Mapa final'!$AE$13="Mayor"),CONCATENATE("R1C",'Mapa final'!$S$13),"")</f>
        <v/>
      </c>
      <c r="AF26" s="58" t="str">
        <f>IF(AND('Mapa final'!$AC$14="Media",'Mapa final'!$AE$14="Mayor"),CONCATENATE("R1C",'Mapa final'!$S$14),"")</f>
        <v/>
      </c>
      <c r="AG26" s="59" t="str">
        <f>IF(AND('Mapa final'!$AC$15="Media",'Mapa final'!$AE$15="Mayor"),CONCATENATE("R1C",'Mapa final'!$S$15),"")</f>
        <v/>
      </c>
      <c r="AH26" s="60" t="str">
        <f>IF(AND('Mapa final'!$AC$9="Media",'Mapa final'!$AE$9="Catastrófico"),CONCATENATE("R1C",'Mapa final'!$S$9),"")</f>
        <v/>
      </c>
      <c r="AI26" s="61" t="str">
        <f>IF(AND('Mapa final'!$AC$11="Media",'Mapa final'!$AE$11="Catastrófico"),CONCATENATE("R1C",'Mapa final'!$S$11),"")</f>
        <v/>
      </c>
      <c r="AJ26" s="61" t="str">
        <f>IF(AND('Mapa final'!$AC$12="Media",'Mapa final'!$AE$12="Catastrófico"),CONCATENATE("R1C",'Mapa final'!$S$12),"")</f>
        <v/>
      </c>
      <c r="AK26" s="61" t="str">
        <f>IF(AND('Mapa final'!$AC$13="Media",'Mapa final'!$AE$13="Catastrófico"),CONCATENATE("R1C",'Mapa final'!$S$13),"")</f>
        <v/>
      </c>
      <c r="AL26" s="61" t="str">
        <f>IF(AND('Mapa final'!$AC$14="Media",'Mapa final'!$AE$14="Catastrófico"),CONCATENATE("R1C",'Mapa final'!$S$14),"")</f>
        <v/>
      </c>
      <c r="AM26" s="62" t="str">
        <f>IF(AND('Mapa final'!$AC$15="Media",'Mapa final'!$AE$15="Catastrófico"),CONCATENATE("R1C",'Mapa final'!$S$15),"")</f>
        <v/>
      </c>
      <c r="AN26" s="95"/>
      <c r="AO26" s="467" t="s">
        <v>79</v>
      </c>
      <c r="AP26" s="468"/>
      <c r="AQ26" s="468"/>
      <c r="AR26" s="468"/>
      <c r="AS26" s="468"/>
      <c r="AT26" s="469"/>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ht="15" customHeight="1" x14ac:dyDescent="0.25">
      <c r="A27" s="95"/>
      <c r="B27" s="388"/>
      <c r="C27" s="388"/>
      <c r="D27" s="389"/>
      <c r="E27" s="445"/>
      <c r="F27" s="446"/>
      <c r="G27" s="446"/>
      <c r="H27" s="446"/>
      <c r="I27" s="431"/>
      <c r="J27" s="79" t="str">
        <f>IF(AND('Mapa final'!$AC$16="Media",'Mapa final'!$AE$16="Leve"),CONCATENATE("R2C",'Mapa final'!$S$16),"")</f>
        <v/>
      </c>
      <c r="K27" s="80" t="str">
        <f>IF(AND('Mapa final'!$AC$17="Media",'Mapa final'!$AE$17="Leve"),CONCATENATE("R2C",'Mapa final'!$S$17),"")</f>
        <v/>
      </c>
      <c r="L27" s="80" t="str">
        <f>IF(AND('Mapa final'!$AC$18="Media",'Mapa final'!$AE$18="Leve"),CONCATENATE("R2C",'Mapa final'!$S$18),"")</f>
        <v/>
      </c>
      <c r="M27" s="80" t="str">
        <f>IF(AND('Mapa final'!$AC$19="Media",'Mapa final'!$AE$19="Leve"),CONCATENATE("R2C",'Mapa final'!$S$19),"")</f>
        <v/>
      </c>
      <c r="N27" s="80" t="str">
        <f>IF(AND('Mapa final'!$AC$20="Media",'Mapa final'!$AE$20="Leve"),CONCATENATE("R2C",'Mapa final'!$S$20),"")</f>
        <v/>
      </c>
      <c r="O27" s="81" t="str">
        <f>IF(AND('Mapa final'!$AC$21="Media",'Mapa final'!$AE$21="Leve"),CONCATENATE("R2C",'Mapa final'!$S$21),"")</f>
        <v/>
      </c>
      <c r="P27" s="79" t="str">
        <f>IF(AND('Mapa final'!$AC$16="Media",'Mapa final'!$AE$16="Menor"),CONCATENATE("R2C",'Mapa final'!$S$16),"")</f>
        <v/>
      </c>
      <c r="Q27" s="80" t="str">
        <f>IF(AND('Mapa final'!$AC$17="Media",'Mapa final'!$AE$17="Menor"),CONCATENATE("R2C",'Mapa final'!$S$17),"")</f>
        <v/>
      </c>
      <c r="R27" s="80" t="str">
        <f>IF(AND('Mapa final'!$AC$18="Media",'Mapa final'!$AE$18="Menor"),CONCATENATE("R2C",'Mapa final'!$S$18),"")</f>
        <v/>
      </c>
      <c r="S27" s="80" t="str">
        <f>IF(AND('Mapa final'!$AC$19="Media",'Mapa final'!$AE$19="Menor"),CONCATENATE("R2C",'Mapa final'!$S$19),"")</f>
        <v/>
      </c>
      <c r="T27" s="80" t="str">
        <f>IF(AND('Mapa final'!$AC$20="Media",'Mapa final'!$AE$20="Menor"),CONCATENATE("R2C",'Mapa final'!$S$20),"")</f>
        <v/>
      </c>
      <c r="U27" s="81" t="str">
        <f>IF(AND('Mapa final'!$AC$21="Media",'Mapa final'!$AE$21="Menor"),CONCATENATE("R2C",'Mapa final'!$S$21),"")</f>
        <v/>
      </c>
      <c r="V27" s="79" t="str">
        <f>IF(AND('Mapa final'!$AC$16="Media",'Mapa final'!$AE$16="Moderado"),CONCATENATE("R2C",'Mapa final'!$S$16),"")</f>
        <v/>
      </c>
      <c r="W27" s="80" t="str">
        <f>IF(AND('Mapa final'!$AC$17="Media",'Mapa final'!$AE$17="Moderado"),CONCATENATE("R2C",'Mapa final'!$S$17),"")</f>
        <v/>
      </c>
      <c r="X27" s="80" t="str">
        <f>IF(AND('Mapa final'!$AC$18="Media",'Mapa final'!$AE$18="Moderado"),CONCATENATE("R2C",'Mapa final'!$S$18),"")</f>
        <v/>
      </c>
      <c r="Y27" s="80" t="str">
        <f>IF(AND('Mapa final'!$AC$19="Media",'Mapa final'!$AE$19="Moderado"),CONCATENATE("R2C",'Mapa final'!$S$19),"")</f>
        <v/>
      </c>
      <c r="Z27" s="80" t="str">
        <f>IF(AND('Mapa final'!$AC$20="Media",'Mapa final'!$AE$20="Moderado"),CONCATENATE("R2C",'Mapa final'!$S$20),"")</f>
        <v/>
      </c>
      <c r="AA27" s="81" t="str">
        <f>IF(AND('Mapa final'!$AC$21="Media",'Mapa final'!$AE$21="Moderado"),CONCATENATE("R2C",'Mapa final'!$S$21),"")</f>
        <v/>
      </c>
      <c r="AB27" s="63" t="str">
        <f>IF(AND('Mapa final'!$AC$16="Media",'Mapa final'!$AE$16="Mayor"),CONCATENATE("R2C",'Mapa final'!$S$16),"")</f>
        <v/>
      </c>
      <c r="AC27" s="64" t="str">
        <f>IF(AND('Mapa final'!$AC$17="Media",'Mapa final'!$AE$17="Mayor"),CONCATENATE("R2C",'Mapa final'!$S$17),"")</f>
        <v/>
      </c>
      <c r="AD27" s="64" t="str">
        <f>IF(AND('Mapa final'!$AC$18="Media",'Mapa final'!$AE$18="Mayor"),CONCATENATE("R2C",'Mapa final'!$S$18),"")</f>
        <v/>
      </c>
      <c r="AE27" s="64" t="str">
        <f>IF(AND('Mapa final'!$AC$19="Media",'Mapa final'!$AE$19="Mayor"),CONCATENATE("R2C",'Mapa final'!$S$19),"")</f>
        <v/>
      </c>
      <c r="AF27" s="64" t="str">
        <f>IF(AND('Mapa final'!$AC$20="Media",'Mapa final'!$AE$20="Mayor"),CONCATENATE("R2C",'Mapa final'!$S$20),"")</f>
        <v/>
      </c>
      <c r="AG27" s="65" t="str">
        <f>IF(AND('Mapa final'!$AC$21="Media",'Mapa final'!$AE$21="Mayor"),CONCATENATE("R2C",'Mapa final'!$S$21),"")</f>
        <v/>
      </c>
      <c r="AH27" s="66" t="str">
        <f>IF(AND('Mapa final'!$AC$16="Media",'Mapa final'!$AE$16="Catastrófico"),CONCATENATE("R2C",'Mapa final'!$S$16),"")</f>
        <v/>
      </c>
      <c r="AI27" s="67" t="str">
        <f>IF(AND('Mapa final'!$AC$17="Media",'Mapa final'!$AE$17="Catastrófico"),CONCATENATE("R2C",'Mapa final'!$S$17),"")</f>
        <v/>
      </c>
      <c r="AJ27" s="67" t="str">
        <f>IF(AND('Mapa final'!$AC$18="Media",'Mapa final'!$AE$18="Catastrófico"),CONCATENATE("R2C",'Mapa final'!$S$18),"")</f>
        <v/>
      </c>
      <c r="AK27" s="67" t="str">
        <f>IF(AND('Mapa final'!$AC$19="Media",'Mapa final'!$AE$19="Catastrófico"),CONCATENATE("R2C",'Mapa final'!$S$19),"")</f>
        <v/>
      </c>
      <c r="AL27" s="67" t="str">
        <f>IF(AND('Mapa final'!$AC$20="Media",'Mapa final'!$AE$20="Catastrófico"),CONCATENATE("R2C",'Mapa final'!$S$20),"")</f>
        <v/>
      </c>
      <c r="AM27" s="68" t="str">
        <f>IF(AND('Mapa final'!$AC$21="Media",'Mapa final'!$AE$21="Catastrófico"),CONCATENATE("R2C",'Mapa final'!$S$21),"")</f>
        <v/>
      </c>
      <c r="AN27" s="95"/>
      <c r="AO27" s="470"/>
      <c r="AP27" s="471"/>
      <c r="AQ27" s="471"/>
      <c r="AR27" s="471"/>
      <c r="AS27" s="471"/>
      <c r="AT27" s="472"/>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ht="15" customHeight="1" x14ac:dyDescent="0.25">
      <c r="A28" s="95"/>
      <c r="B28" s="388"/>
      <c r="C28" s="388"/>
      <c r="D28" s="389"/>
      <c r="E28" s="429"/>
      <c r="F28" s="430"/>
      <c r="G28" s="430"/>
      <c r="H28" s="430"/>
      <c r="I28" s="431"/>
      <c r="J28" s="79" t="str">
        <f>IF(AND('Mapa final'!$AC$22="Media",'Mapa final'!$AE$22="Leve"),CONCATENATE("R3C",'Mapa final'!$S$22),"")</f>
        <v/>
      </c>
      <c r="K28" s="80" t="str">
        <f>IF(AND('Mapa final'!$AC$23="Media",'Mapa final'!$AE$23="Leve"),CONCATENATE("R3C",'Mapa final'!$S$23),"")</f>
        <v/>
      </c>
      <c r="L28" s="80" t="str">
        <f>IF(AND('Mapa final'!$AC$24="Media",'Mapa final'!$AE$24="Leve"),CONCATENATE("R3C",'Mapa final'!$S$24),"")</f>
        <v/>
      </c>
      <c r="M28" s="80" t="str">
        <f>IF(AND('Mapa final'!$AC$25="Media",'Mapa final'!$AE$25="Leve"),CONCATENATE("R3C",'Mapa final'!$S$25),"")</f>
        <v/>
      </c>
      <c r="N28" s="80" t="str">
        <f>IF(AND('Mapa final'!$AC$26="Media",'Mapa final'!$AE$26="Leve"),CONCATENATE("R3C",'Mapa final'!$S$26),"")</f>
        <v/>
      </c>
      <c r="O28" s="81" t="str">
        <f>IF(AND('Mapa final'!$AC$27="Media",'Mapa final'!$AE$27="Leve"),CONCATENATE("R3C",'Mapa final'!$S$27),"")</f>
        <v/>
      </c>
      <c r="P28" s="79" t="str">
        <f>IF(AND('Mapa final'!$AC$22="Media",'Mapa final'!$AE$22="Menor"),CONCATENATE("R3C",'Mapa final'!$S$22),"")</f>
        <v/>
      </c>
      <c r="Q28" s="80" t="str">
        <f>IF(AND('Mapa final'!$AC$23="Media",'Mapa final'!$AE$23="Menor"),CONCATENATE("R3C",'Mapa final'!$S$23),"")</f>
        <v/>
      </c>
      <c r="R28" s="80" t="str">
        <f>IF(AND('Mapa final'!$AC$24="Media",'Mapa final'!$AE$24="Menor"),CONCATENATE("R3C",'Mapa final'!$S$24),"")</f>
        <v/>
      </c>
      <c r="S28" s="80" t="str">
        <f>IF(AND('Mapa final'!$AC$25="Media",'Mapa final'!$AE$25="Menor"),CONCATENATE("R3C",'Mapa final'!$S$25),"")</f>
        <v/>
      </c>
      <c r="T28" s="80" t="str">
        <f>IF(AND('Mapa final'!$AC$26="Media",'Mapa final'!$AE$26="Menor"),CONCATENATE("R3C",'Mapa final'!$S$26),"")</f>
        <v/>
      </c>
      <c r="U28" s="81" t="str">
        <f>IF(AND('Mapa final'!$AC$27="Media",'Mapa final'!$AE$27="Menor"),CONCATENATE("R3C",'Mapa final'!$S$27),"")</f>
        <v/>
      </c>
      <c r="V28" s="79" t="str">
        <f>IF(AND('Mapa final'!$AC$22="Media",'Mapa final'!$AE$22="Moderado"),CONCATENATE("R3C",'Mapa final'!$S$22),"")</f>
        <v/>
      </c>
      <c r="W28" s="80" t="str">
        <f>IF(AND('Mapa final'!$AC$23="Media",'Mapa final'!$AE$23="Moderado"),CONCATENATE("R3C",'Mapa final'!$S$23),"")</f>
        <v/>
      </c>
      <c r="X28" s="80" t="str">
        <f>IF(AND('Mapa final'!$AC$24="Media",'Mapa final'!$AE$24="Moderado"),CONCATENATE("R3C",'Mapa final'!$S$24),"")</f>
        <v/>
      </c>
      <c r="Y28" s="80" t="str">
        <f>IF(AND('Mapa final'!$AC$25="Media",'Mapa final'!$AE$25="Moderado"),CONCATENATE("R3C",'Mapa final'!$S$25),"")</f>
        <v/>
      </c>
      <c r="Z28" s="80" t="str">
        <f>IF(AND('Mapa final'!$AC$26="Media",'Mapa final'!$AE$26="Moderado"),CONCATENATE("R3C",'Mapa final'!$S$26),"")</f>
        <v/>
      </c>
      <c r="AA28" s="81" t="str">
        <f>IF(AND('Mapa final'!$AC$27="Media",'Mapa final'!$AE$27="Moderado"),CONCATENATE("R3C",'Mapa final'!$S$27),"")</f>
        <v/>
      </c>
      <c r="AB28" s="63" t="str">
        <f>IF(AND('Mapa final'!$AC$22="Media",'Mapa final'!$AE$22="Mayor"),CONCATENATE("R3C",'Mapa final'!$S$22),"")</f>
        <v/>
      </c>
      <c r="AC28" s="64" t="str">
        <f>IF(AND('Mapa final'!$AC$23="Media",'Mapa final'!$AE$23="Mayor"),CONCATENATE("R3C",'Mapa final'!$S$23),"")</f>
        <v/>
      </c>
      <c r="AD28" s="64" t="str">
        <f>IF(AND('Mapa final'!$AC$24="Media",'Mapa final'!$AE$24="Mayor"),CONCATENATE("R3C",'Mapa final'!$S$24),"")</f>
        <v/>
      </c>
      <c r="AE28" s="64" t="str">
        <f>IF(AND('Mapa final'!$AC$25="Media",'Mapa final'!$AE$25="Mayor"),CONCATENATE("R3C",'Mapa final'!$S$25),"")</f>
        <v/>
      </c>
      <c r="AF28" s="64" t="str">
        <f>IF(AND('Mapa final'!$AC$26="Media",'Mapa final'!$AE$26="Mayor"),CONCATENATE("R3C",'Mapa final'!$S$26),"")</f>
        <v/>
      </c>
      <c r="AG28" s="65" t="str">
        <f>IF(AND('Mapa final'!$AC$27="Media",'Mapa final'!$AE$27="Mayor"),CONCATENATE("R3C",'Mapa final'!$S$27),"")</f>
        <v/>
      </c>
      <c r="AH28" s="66" t="str">
        <f>IF(AND('Mapa final'!$AC$22="Media",'Mapa final'!$AE$22="Catastrófico"),CONCATENATE("R3C",'Mapa final'!$S$22),"")</f>
        <v/>
      </c>
      <c r="AI28" s="67" t="str">
        <f>IF(AND('Mapa final'!$AC$23="Media",'Mapa final'!$AE$23="Catastrófico"),CONCATENATE("R3C",'Mapa final'!$S$23),"")</f>
        <v/>
      </c>
      <c r="AJ28" s="67" t="str">
        <f>IF(AND('Mapa final'!$AC$24="Media",'Mapa final'!$AE$24="Catastrófico"),CONCATENATE("R3C",'Mapa final'!$S$24),"")</f>
        <v/>
      </c>
      <c r="AK28" s="67" t="str">
        <f>IF(AND('Mapa final'!$AC$25="Media",'Mapa final'!$AE$25="Catastrófico"),CONCATENATE("R3C",'Mapa final'!$S$25),"")</f>
        <v/>
      </c>
      <c r="AL28" s="67" t="str">
        <f>IF(AND('Mapa final'!$AC$26="Media",'Mapa final'!$AE$26="Catastrófico"),CONCATENATE("R3C",'Mapa final'!$S$26),"")</f>
        <v/>
      </c>
      <c r="AM28" s="68" t="str">
        <f>IF(AND('Mapa final'!$AC$27="Media",'Mapa final'!$AE$27="Catastrófico"),CONCATENATE("R3C",'Mapa final'!$S$27),"")</f>
        <v/>
      </c>
      <c r="AN28" s="95"/>
      <c r="AO28" s="470"/>
      <c r="AP28" s="471"/>
      <c r="AQ28" s="471"/>
      <c r="AR28" s="471"/>
      <c r="AS28" s="471"/>
      <c r="AT28" s="472"/>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ht="15" customHeight="1" x14ac:dyDescent="0.25">
      <c r="A29" s="95"/>
      <c r="B29" s="388"/>
      <c r="C29" s="388"/>
      <c r="D29" s="389"/>
      <c r="E29" s="429"/>
      <c r="F29" s="430"/>
      <c r="G29" s="430"/>
      <c r="H29" s="430"/>
      <c r="I29" s="431"/>
      <c r="J29" s="79" t="str">
        <f>IF(AND('Mapa final'!$AC$28="Media",'Mapa final'!$AE$28="Leve"),CONCATENATE("R4C",'Mapa final'!$S$28),"")</f>
        <v/>
      </c>
      <c r="K29" s="80" t="str">
        <f>IF(AND('Mapa final'!$AC$29="Media",'Mapa final'!$AE$29="Leve"),CONCATENATE("R4C",'Mapa final'!$S$29),"")</f>
        <v/>
      </c>
      <c r="L29" s="80" t="str">
        <f>IF(AND('Mapa final'!$AC$30="Media",'Mapa final'!$AE$30="Leve"),CONCATENATE("R4C",'Mapa final'!$S$30),"")</f>
        <v/>
      </c>
      <c r="M29" s="80" t="str">
        <f>IF(AND('Mapa final'!$AC$31="Media",'Mapa final'!$AE$31="Leve"),CONCATENATE("R4C",'Mapa final'!$S$31),"")</f>
        <v/>
      </c>
      <c r="N29" s="80" t="str">
        <f>IF(AND('Mapa final'!$AC$32="Media",'Mapa final'!$AE$32="Leve"),CONCATENATE("R4C",'Mapa final'!$S$32),"")</f>
        <v/>
      </c>
      <c r="O29" s="81" t="str">
        <f>IF(AND('Mapa final'!$AC$33="Media",'Mapa final'!$AE$33="Leve"),CONCATENATE("R4C",'Mapa final'!$S$33),"")</f>
        <v/>
      </c>
      <c r="P29" s="79" t="str">
        <f>IF(AND('Mapa final'!$AC$28="Media",'Mapa final'!$AE$28="Menor"),CONCATENATE("R4C",'Mapa final'!$S$28),"")</f>
        <v/>
      </c>
      <c r="Q29" s="80" t="str">
        <f>IF(AND('Mapa final'!$AC$29="Media",'Mapa final'!$AE$29="Menor"),CONCATENATE("R4C",'Mapa final'!$S$29),"")</f>
        <v/>
      </c>
      <c r="R29" s="80" t="str">
        <f>IF(AND('Mapa final'!$AC$30="Media",'Mapa final'!$AE$30="Menor"),CONCATENATE("R4C",'Mapa final'!$S$30),"")</f>
        <v/>
      </c>
      <c r="S29" s="80" t="str">
        <f>IF(AND('Mapa final'!$AC$31="Media",'Mapa final'!$AE$31="Menor"),CONCATENATE("R4C",'Mapa final'!$S$31),"")</f>
        <v/>
      </c>
      <c r="T29" s="80" t="str">
        <f>IF(AND('Mapa final'!$AC$32="Media",'Mapa final'!$AE$32="Menor"),CONCATENATE("R4C",'Mapa final'!$S$32),"")</f>
        <v/>
      </c>
      <c r="U29" s="81" t="str">
        <f>IF(AND('Mapa final'!$AC$33="Media",'Mapa final'!$AE$33="Menor"),CONCATENATE("R4C",'Mapa final'!$S$33),"")</f>
        <v/>
      </c>
      <c r="V29" s="79" t="str">
        <f>IF(AND('Mapa final'!$AC$28="Media",'Mapa final'!$AE$28="Moderado"),CONCATENATE("R4C",'Mapa final'!$S$28),"")</f>
        <v/>
      </c>
      <c r="W29" s="80" t="str">
        <f>IF(AND('Mapa final'!$AC$29="Media",'Mapa final'!$AE$29="Moderado"),CONCATENATE("R4C",'Mapa final'!$S$29),"")</f>
        <v/>
      </c>
      <c r="X29" s="80" t="str">
        <f>IF(AND('Mapa final'!$AC$30="Media",'Mapa final'!$AE$30="Moderado"),CONCATENATE("R4C",'Mapa final'!$S$30),"")</f>
        <v/>
      </c>
      <c r="Y29" s="80" t="str">
        <f>IF(AND('Mapa final'!$AC$31="Media",'Mapa final'!$AE$31="Moderado"),CONCATENATE("R4C",'Mapa final'!$S$31),"")</f>
        <v/>
      </c>
      <c r="Z29" s="80" t="str">
        <f>IF(AND('Mapa final'!$AC$32="Media",'Mapa final'!$AE$32="Moderado"),CONCATENATE("R4C",'Mapa final'!$S$32),"")</f>
        <v/>
      </c>
      <c r="AA29" s="81" t="str">
        <f>IF(AND('Mapa final'!$AC$33="Media",'Mapa final'!$AE$33="Moderado"),CONCATENATE("R4C",'Mapa final'!$S$33),"")</f>
        <v/>
      </c>
      <c r="AB29" s="63" t="str">
        <f>IF(AND('Mapa final'!$AC$28="Media",'Mapa final'!$AE$28="Mayor"),CONCATENATE("R4C",'Mapa final'!$S$28),"")</f>
        <v/>
      </c>
      <c r="AC29" s="64" t="str">
        <f>IF(AND('Mapa final'!$AC$29="Media",'Mapa final'!$AE$29="Mayor"),CONCATENATE("R4C",'Mapa final'!$S$29),"")</f>
        <v/>
      </c>
      <c r="AD29" s="69" t="str">
        <f>IF(AND('Mapa final'!$AC$30="Media",'Mapa final'!$AE$30="Mayor"),CONCATENATE("R4C",'Mapa final'!$S$30),"")</f>
        <v/>
      </c>
      <c r="AE29" s="69" t="str">
        <f>IF(AND('Mapa final'!$AC$31="Media",'Mapa final'!$AE$31="Mayor"),CONCATENATE("R4C",'Mapa final'!$S$31),"")</f>
        <v/>
      </c>
      <c r="AF29" s="69" t="str">
        <f>IF(AND('Mapa final'!$AC$32="Media",'Mapa final'!$AE$32="Mayor"),CONCATENATE("R4C",'Mapa final'!$S$32),"")</f>
        <v/>
      </c>
      <c r="AG29" s="65" t="str">
        <f>IF(AND('Mapa final'!$AC$33="Media",'Mapa final'!$AE$33="Mayor"),CONCATENATE("R4C",'Mapa final'!$S$33),"")</f>
        <v/>
      </c>
      <c r="AH29" s="66" t="str">
        <f>IF(AND('Mapa final'!$AC$28="Media",'Mapa final'!$AE$28="Catastrófico"),CONCATENATE("R4C",'Mapa final'!$S$28),"")</f>
        <v/>
      </c>
      <c r="AI29" s="67" t="str">
        <f>IF(AND('Mapa final'!$AC$29="Media",'Mapa final'!$AE$29="Catastrófico"),CONCATENATE("R4C",'Mapa final'!$S$29),"")</f>
        <v/>
      </c>
      <c r="AJ29" s="67" t="str">
        <f>IF(AND('Mapa final'!$AC$30="Media",'Mapa final'!$AE$30="Catastrófico"),CONCATENATE("R4C",'Mapa final'!$S$30),"")</f>
        <v/>
      </c>
      <c r="AK29" s="67" t="str">
        <f>IF(AND('Mapa final'!$AC$31="Media",'Mapa final'!$AE$31="Catastrófico"),CONCATENATE("R4C",'Mapa final'!$S$31),"")</f>
        <v/>
      </c>
      <c r="AL29" s="67" t="str">
        <f>IF(AND('Mapa final'!$AC$32="Media",'Mapa final'!$AE$32="Catastrófico"),CONCATENATE("R4C",'Mapa final'!$S$32),"")</f>
        <v/>
      </c>
      <c r="AM29" s="68" t="str">
        <f>IF(AND('Mapa final'!$AC$33="Media",'Mapa final'!$AE$33="Catastrófico"),CONCATENATE("R4C",'Mapa final'!$S$33),"")</f>
        <v/>
      </c>
      <c r="AN29" s="95"/>
      <c r="AO29" s="470"/>
      <c r="AP29" s="471"/>
      <c r="AQ29" s="471"/>
      <c r="AR29" s="471"/>
      <c r="AS29" s="471"/>
      <c r="AT29" s="472"/>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1:76" ht="15" customHeight="1" x14ac:dyDescent="0.25">
      <c r="A30" s="95"/>
      <c r="B30" s="388"/>
      <c r="C30" s="388"/>
      <c r="D30" s="389"/>
      <c r="E30" s="429"/>
      <c r="F30" s="430"/>
      <c r="G30" s="430"/>
      <c r="H30" s="430"/>
      <c r="I30" s="431"/>
      <c r="J30" s="79" t="str">
        <f>IF(AND('Mapa final'!$AC$34="Media",'Mapa final'!$AE$34="Leve"),CONCATENATE("R5C",'Mapa final'!$S$34),"")</f>
        <v/>
      </c>
      <c r="K30" s="80" t="str">
        <f>IF(AND('Mapa final'!$AC$35="Media",'Mapa final'!$AE$35="Leve"),CONCATENATE("R5C",'Mapa final'!$S$35),"")</f>
        <v/>
      </c>
      <c r="L30" s="80" t="str">
        <f>IF(AND('Mapa final'!$AC$36="Media",'Mapa final'!$AE$36="Leve"),CONCATENATE("R5C",'Mapa final'!$S$36),"")</f>
        <v/>
      </c>
      <c r="M30" s="80" t="str">
        <f>IF(AND('Mapa final'!$AC$37="Media",'Mapa final'!$AE$37="Leve"),CONCATENATE("R5C",'Mapa final'!$S$37),"")</f>
        <v/>
      </c>
      <c r="N30" s="80" t="str">
        <f>IF(AND('Mapa final'!$AC$38="Media",'Mapa final'!$AE$38="Leve"),CONCATENATE("R5C",'Mapa final'!$S$38),"")</f>
        <v/>
      </c>
      <c r="O30" s="81" t="str">
        <f>IF(AND('Mapa final'!$AC$39="Media",'Mapa final'!$AE$39="Leve"),CONCATENATE("R5C",'Mapa final'!$S$39),"")</f>
        <v/>
      </c>
      <c r="P30" s="79" t="str">
        <f>IF(AND('Mapa final'!$AC$34="Media",'Mapa final'!$AE$34="Menor"),CONCATENATE("R5C",'Mapa final'!$S$34),"")</f>
        <v/>
      </c>
      <c r="Q30" s="80" t="str">
        <f>IF(AND('Mapa final'!$AC$35="Media",'Mapa final'!$AE$35="Menor"),CONCATENATE("R5C",'Mapa final'!$S$35),"")</f>
        <v/>
      </c>
      <c r="R30" s="80" t="str">
        <f>IF(AND('Mapa final'!$AC$36="Media",'Mapa final'!$AE$36="Menor"),CONCATENATE("R5C",'Mapa final'!$S$36),"")</f>
        <v/>
      </c>
      <c r="S30" s="80" t="str">
        <f>IF(AND('Mapa final'!$AC$37="Media",'Mapa final'!$AE$37="Menor"),CONCATENATE("R5C",'Mapa final'!$S$37),"")</f>
        <v/>
      </c>
      <c r="T30" s="80" t="str">
        <f>IF(AND('Mapa final'!$AC$38="Media",'Mapa final'!$AE$38="Menor"),CONCATENATE("R5C",'Mapa final'!$S$38),"")</f>
        <v/>
      </c>
      <c r="U30" s="81" t="str">
        <f>IF(AND('Mapa final'!$AC$39="Media",'Mapa final'!$AE$39="Menor"),CONCATENATE("R5C",'Mapa final'!$S$39),"")</f>
        <v/>
      </c>
      <c r="V30" s="79" t="str">
        <f>IF(AND('Mapa final'!$AC$34="Media",'Mapa final'!$AE$34="Moderado"),CONCATENATE("R5C",'Mapa final'!$S$34),"")</f>
        <v/>
      </c>
      <c r="W30" s="80" t="str">
        <f>IF(AND('Mapa final'!$AC$35="Media",'Mapa final'!$AE$35="Moderado"),CONCATENATE("R5C",'Mapa final'!$S$35),"")</f>
        <v/>
      </c>
      <c r="X30" s="80" t="str">
        <f>IF(AND('Mapa final'!$AC$36="Media",'Mapa final'!$AE$36="Moderado"),CONCATENATE("R5C",'Mapa final'!$S$36),"")</f>
        <v/>
      </c>
      <c r="Y30" s="80" t="str">
        <f>IF(AND('Mapa final'!$AC$37="Media",'Mapa final'!$AE$37="Moderado"),CONCATENATE("R5C",'Mapa final'!$S$37),"")</f>
        <v/>
      </c>
      <c r="Z30" s="80" t="str">
        <f>IF(AND('Mapa final'!$AC$38="Media",'Mapa final'!$AE$38="Moderado"),CONCATENATE("R5C",'Mapa final'!$S$38),"")</f>
        <v/>
      </c>
      <c r="AA30" s="81" t="str">
        <f>IF(AND('Mapa final'!$AC$39="Media",'Mapa final'!$AE$39="Moderado"),CONCATENATE("R5C",'Mapa final'!$S$39),"")</f>
        <v/>
      </c>
      <c r="AB30" s="63" t="str">
        <f>IF(AND('Mapa final'!$AC$34="Media",'Mapa final'!$AE$34="Mayor"),CONCATENATE("R5C",'Mapa final'!$S$34),"")</f>
        <v/>
      </c>
      <c r="AC30" s="64" t="str">
        <f>IF(AND('Mapa final'!$AC$35="Media",'Mapa final'!$AE$35="Mayor"),CONCATENATE("R5C",'Mapa final'!$S$35),"")</f>
        <v/>
      </c>
      <c r="AD30" s="69" t="str">
        <f>IF(AND('Mapa final'!$AC$36="Media",'Mapa final'!$AE$36="Mayor"),CONCATENATE("R5C",'Mapa final'!$S$36),"")</f>
        <v/>
      </c>
      <c r="AE30" s="69" t="str">
        <f>IF(AND('Mapa final'!$AC$37="Media",'Mapa final'!$AE$37="Mayor"),CONCATENATE("R5C",'Mapa final'!$S$37),"")</f>
        <v/>
      </c>
      <c r="AF30" s="69" t="str">
        <f>IF(AND('Mapa final'!$AC$38="Media",'Mapa final'!$AE$38="Mayor"),CONCATENATE("R5C",'Mapa final'!$S$38),"")</f>
        <v/>
      </c>
      <c r="AG30" s="65" t="str">
        <f>IF(AND('Mapa final'!$AC$39="Media",'Mapa final'!$AE$39="Mayor"),CONCATENATE("R5C",'Mapa final'!$S$39),"")</f>
        <v/>
      </c>
      <c r="AH30" s="66" t="str">
        <f>IF(AND('Mapa final'!$AC$34="Media",'Mapa final'!$AE$34="Catastrófico"),CONCATENATE("R5C",'Mapa final'!$S$34),"")</f>
        <v/>
      </c>
      <c r="AI30" s="67" t="str">
        <f>IF(AND('Mapa final'!$AC$35="Media",'Mapa final'!$AE$35="Catastrófico"),CONCATENATE("R5C",'Mapa final'!$S$35),"")</f>
        <v/>
      </c>
      <c r="AJ30" s="67" t="str">
        <f>IF(AND('Mapa final'!$AC$36="Media",'Mapa final'!$AE$36="Catastrófico"),CONCATENATE("R5C",'Mapa final'!$S$36),"")</f>
        <v/>
      </c>
      <c r="AK30" s="67" t="str">
        <f>IF(AND('Mapa final'!$AC$37="Media",'Mapa final'!$AE$37="Catastrófico"),CONCATENATE("R5C",'Mapa final'!$S$37),"")</f>
        <v/>
      </c>
      <c r="AL30" s="67" t="str">
        <f>IF(AND('Mapa final'!$AC$38="Media",'Mapa final'!$AE$38="Catastrófico"),CONCATENATE("R5C",'Mapa final'!$S$38),"")</f>
        <v/>
      </c>
      <c r="AM30" s="68" t="str">
        <f>IF(AND('Mapa final'!$AC$39="Media",'Mapa final'!$AE$39="Catastrófico"),CONCATENATE("R5C",'Mapa final'!$S$39),"")</f>
        <v/>
      </c>
      <c r="AN30" s="95"/>
      <c r="AO30" s="470"/>
      <c r="AP30" s="471"/>
      <c r="AQ30" s="471"/>
      <c r="AR30" s="471"/>
      <c r="AS30" s="471"/>
      <c r="AT30" s="472"/>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76" ht="15" customHeight="1" x14ac:dyDescent="0.25">
      <c r="A31" s="95"/>
      <c r="B31" s="388"/>
      <c r="C31" s="388"/>
      <c r="D31" s="389"/>
      <c r="E31" s="429"/>
      <c r="F31" s="430"/>
      <c r="G31" s="430"/>
      <c r="H31" s="430"/>
      <c r="I31" s="431"/>
      <c r="J31" s="79" t="str">
        <f>IF(AND('Mapa final'!$AC$40="Media",'Mapa final'!$AE$40="Leve"),CONCATENATE("R6C",'Mapa final'!$S$40),"")</f>
        <v/>
      </c>
      <c r="K31" s="80" t="str">
        <f>IF(AND('Mapa final'!$AC$41="Media",'Mapa final'!$AE$41="Leve"),CONCATENATE("R6C",'Mapa final'!$S$41),"")</f>
        <v/>
      </c>
      <c r="L31" s="80" t="str">
        <f>IF(AND('Mapa final'!$AC$42="Media",'Mapa final'!$AE$42="Leve"),CONCATENATE("R6C",'Mapa final'!$S$42),"")</f>
        <v/>
      </c>
      <c r="M31" s="80" t="str">
        <f>IF(AND('Mapa final'!$AC$43="Media",'Mapa final'!$AE$43="Leve"),CONCATENATE("R6C",'Mapa final'!$S$43),"")</f>
        <v/>
      </c>
      <c r="N31" s="80" t="str">
        <f>IF(AND('Mapa final'!$AC$44="Media",'Mapa final'!$AE$44="Leve"),CONCATENATE("R6C",'Mapa final'!$S$44),"")</f>
        <v/>
      </c>
      <c r="O31" s="81" t="str">
        <f>IF(AND('Mapa final'!$AC$45="Media",'Mapa final'!$AE$45="Leve"),CONCATENATE("R6C",'Mapa final'!$S$45),"")</f>
        <v/>
      </c>
      <c r="P31" s="79" t="str">
        <f>IF(AND('Mapa final'!$AC$40="Media",'Mapa final'!$AE$40="Menor"),CONCATENATE("R6C",'Mapa final'!$S$40),"")</f>
        <v/>
      </c>
      <c r="Q31" s="80" t="str">
        <f>IF(AND('Mapa final'!$AC$41="Media",'Mapa final'!$AE$41="Menor"),CONCATENATE("R6C",'Mapa final'!$S$41),"")</f>
        <v/>
      </c>
      <c r="R31" s="80" t="str">
        <f>IF(AND('Mapa final'!$AC$42="Media",'Mapa final'!$AE$42="Menor"),CONCATENATE("R6C",'Mapa final'!$S$42),"")</f>
        <v/>
      </c>
      <c r="S31" s="80" t="str">
        <f>IF(AND('Mapa final'!$AC$43="Media",'Mapa final'!$AE$43="Menor"),CONCATENATE("R6C",'Mapa final'!$S$43),"")</f>
        <v/>
      </c>
      <c r="T31" s="80" t="str">
        <f>IF(AND('Mapa final'!$AC$44="Media",'Mapa final'!$AE$44="Menor"),CONCATENATE("R6C",'Mapa final'!$S$44),"")</f>
        <v/>
      </c>
      <c r="U31" s="81" t="str">
        <f>IF(AND('Mapa final'!$AC$45="Media",'Mapa final'!$AE$45="Menor"),CONCATENATE("R6C",'Mapa final'!$S$45),"")</f>
        <v/>
      </c>
      <c r="V31" s="79" t="str">
        <f>IF(AND('Mapa final'!$AC$40="Media",'Mapa final'!$AE$40="Moderado"),CONCATENATE("R6C",'Mapa final'!$S$40),"")</f>
        <v/>
      </c>
      <c r="W31" s="80" t="str">
        <f>IF(AND('Mapa final'!$AC$41="Media",'Mapa final'!$AE$41="Moderado"),CONCATENATE("R6C",'Mapa final'!$S$41),"")</f>
        <v/>
      </c>
      <c r="X31" s="80" t="str">
        <f>IF(AND('Mapa final'!$AC$42="Media",'Mapa final'!$AE$42="Moderado"),CONCATENATE("R6C",'Mapa final'!$S$42),"")</f>
        <v/>
      </c>
      <c r="Y31" s="80" t="str">
        <f>IF(AND('Mapa final'!$AC$43="Media",'Mapa final'!$AE$43="Moderado"),CONCATENATE("R6C",'Mapa final'!$S$43),"")</f>
        <v/>
      </c>
      <c r="Z31" s="80" t="str">
        <f>IF(AND('Mapa final'!$AC$44="Media",'Mapa final'!$AE$44="Moderado"),CONCATENATE("R6C",'Mapa final'!$S$44),"")</f>
        <v/>
      </c>
      <c r="AA31" s="81" t="str">
        <f>IF(AND('Mapa final'!$AC$45="Media",'Mapa final'!$AE$45="Moderado"),CONCATENATE("R6C",'Mapa final'!$S$45),"")</f>
        <v/>
      </c>
      <c r="AB31" s="63" t="str">
        <f>IF(AND('Mapa final'!$AC$40="Media",'Mapa final'!$AE$40="Mayor"),CONCATENATE("R6C",'Mapa final'!$S$40),"")</f>
        <v/>
      </c>
      <c r="AC31" s="64" t="str">
        <f>IF(AND('Mapa final'!$AC$41="Media",'Mapa final'!$AE$41="Mayor"),CONCATENATE("R6C",'Mapa final'!$S$41),"")</f>
        <v/>
      </c>
      <c r="AD31" s="69" t="str">
        <f>IF(AND('Mapa final'!$AC$42="Media",'Mapa final'!$AE$42="Mayor"),CONCATENATE("R6C",'Mapa final'!$S$42),"")</f>
        <v/>
      </c>
      <c r="AE31" s="69" t="str">
        <f>IF(AND('Mapa final'!$AC$43="Media",'Mapa final'!$AE$43="Mayor"),CONCATENATE("R6C",'Mapa final'!$S$43),"")</f>
        <v/>
      </c>
      <c r="AF31" s="69" t="str">
        <f>IF(AND('Mapa final'!$AC$44="Media",'Mapa final'!$AE$44="Mayor"),CONCATENATE("R6C",'Mapa final'!$S$44),"")</f>
        <v/>
      </c>
      <c r="AG31" s="65" t="str">
        <f>IF(AND('Mapa final'!$AC$45="Media",'Mapa final'!$AE$45="Mayor"),CONCATENATE("R6C",'Mapa final'!$S$45),"")</f>
        <v/>
      </c>
      <c r="AH31" s="66" t="str">
        <f>IF(AND('Mapa final'!$AC$40="Media",'Mapa final'!$AE$40="Catastrófico"),CONCATENATE("R6C",'Mapa final'!$S$40),"")</f>
        <v/>
      </c>
      <c r="AI31" s="67" t="str">
        <f>IF(AND('Mapa final'!$AC$41="Media",'Mapa final'!$AE$41="Catastrófico"),CONCATENATE("R6C",'Mapa final'!$S$41),"")</f>
        <v/>
      </c>
      <c r="AJ31" s="67" t="str">
        <f>IF(AND('Mapa final'!$AC$42="Media",'Mapa final'!$AE$42="Catastrófico"),CONCATENATE("R6C",'Mapa final'!$S$42),"")</f>
        <v/>
      </c>
      <c r="AK31" s="67" t="str">
        <f>IF(AND('Mapa final'!$AC$43="Media",'Mapa final'!$AE$43="Catastrófico"),CONCATENATE("R6C",'Mapa final'!$S$43),"")</f>
        <v/>
      </c>
      <c r="AL31" s="67" t="str">
        <f>IF(AND('Mapa final'!$AC$44="Media",'Mapa final'!$AE$44="Catastrófico"),CONCATENATE("R6C",'Mapa final'!$S$44),"")</f>
        <v/>
      </c>
      <c r="AM31" s="68" t="str">
        <f>IF(AND('Mapa final'!$AC$45="Media",'Mapa final'!$AE$45="Catastrófico"),CONCATENATE("R6C",'Mapa final'!$S$45),"")</f>
        <v/>
      </c>
      <c r="AN31" s="95"/>
      <c r="AO31" s="470"/>
      <c r="AP31" s="471"/>
      <c r="AQ31" s="471"/>
      <c r="AR31" s="471"/>
      <c r="AS31" s="471"/>
      <c r="AT31" s="472"/>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ht="15" customHeight="1" x14ac:dyDescent="0.25">
      <c r="A32" s="95"/>
      <c r="B32" s="388"/>
      <c r="C32" s="388"/>
      <c r="D32" s="389"/>
      <c r="E32" s="429"/>
      <c r="F32" s="430"/>
      <c r="G32" s="430"/>
      <c r="H32" s="430"/>
      <c r="I32" s="431"/>
      <c r="J32" s="79" t="str">
        <f>IF(AND('Mapa final'!$AC$46="Media",'Mapa final'!$AE$46="Leve"),CONCATENATE("R7C",'Mapa final'!$S$46),"")</f>
        <v/>
      </c>
      <c r="K32" s="80" t="str">
        <f>IF(AND('Mapa final'!$AC$47="Media",'Mapa final'!$AE$47="Leve"),CONCATENATE("R7C",'Mapa final'!$S$47),"")</f>
        <v/>
      </c>
      <c r="L32" s="80" t="str">
        <f>IF(AND('Mapa final'!$AC$48="Media",'Mapa final'!$AE$48="Leve"),CONCATENATE("R7C",'Mapa final'!$S$48),"")</f>
        <v/>
      </c>
      <c r="M32" s="80" t="str">
        <f>IF(AND('Mapa final'!$AC$49="Media",'Mapa final'!$AE$49="Leve"),CONCATENATE("R7C",'Mapa final'!$S$49),"")</f>
        <v/>
      </c>
      <c r="N32" s="80" t="str">
        <f>IF(AND('Mapa final'!$AC$50="Media",'Mapa final'!$AE$50="Leve"),CONCATENATE("R7C",'Mapa final'!$S$50),"")</f>
        <v/>
      </c>
      <c r="O32" s="81" t="str">
        <f>IF(AND('Mapa final'!$AC$51="Media",'Mapa final'!$AE$51="Leve"),CONCATENATE("R7C",'Mapa final'!$S$51),"")</f>
        <v/>
      </c>
      <c r="P32" s="79" t="str">
        <f>IF(AND('Mapa final'!$AC$46="Media",'Mapa final'!$AE$46="Menor"),CONCATENATE("R7C",'Mapa final'!$S$46),"")</f>
        <v/>
      </c>
      <c r="Q32" s="80" t="str">
        <f>IF(AND('Mapa final'!$AC$47="Media",'Mapa final'!$AE$47="Menor"),CONCATENATE("R7C",'Mapa final'!$S$47),"")</f>
        <v/>
      </c>
      <c r="R32" s="80" t="str">
        <f>IF(AND('Mapa final'!$AC$48="Media",'Mapa final'!$AE$48="Menor"),CONCATENATE("R7C",'Mapa final'!$S$48),"")</f>
        <v/>
      </c>
      <c r="S32" s="80" t="str">
        <f>IF(AND('Mapa final'!$AC$49="Media",'Mapa final'!$AE$49="Menor"),CONCATENATE("R7C",'Mapa final'!$S$49),"")</f>
        <v/>
      </c>
      <c r="T32" s="80" t="str">
        <f>IF(AND('Mapa final'!$AC$50="Media",'Mapa final'!$AE$50="Menor"),CONCATENATE("R7C",'Mapa final'!$S$50),"")</f>
        <v/>
      </c>
      <c r="U32" s="81" t="str">
        <f>IF(AND('Mapa final'!$AC$51="Media",'Mapa final'!$AE$51="Menor"),CONCATENATE("R7C",'Mapa final'!$S$51),"")</f>
        <v/>
      </c>
      <c r="V32" s="79" t="str">
        <f>IF(AND('Mapa final'!$AC$46="Media",'Mapa final'!$AE$46="Moderado"),CONCATENATE("R7C",'Mapa final'!$S$46),"")</f>
        <v/>
      </c>
      <c r="W32" s="80" t="str">
        <f>IF(AND('Mapa final'!$AC$47="Media",'Mapa final'!$AE$47="Moderado"),CONCATENATE("R7C",'Mapa final'!$S$47),"")</f>
        <v/>
      </c>
      <c r="X32" s="80" t="str">
        <f>IF(AND('Mapa final'!$AC$48="Media",'Mapa final'!$AE$48="Moderado"),CONCATENATE("R7C",'Mapa final'!$S$48),"")</f>
        <v/>
      </c>
      <c r="Y32" s="80" t="str">
        <f>IF(AND('Mapa final'!$AC$49="Media",'Mapa final'!$AE$49="Moderado"),CONCATENATE("R7C",'Mapa final'!$S$49),"")</f>
        <v/>
      </c>
      <c r="Z32" s="80" t="str">
        <f>IF(AND('Mapa final'!$AC$50="Media",'Mapa final'!$AE$50="Moderado"),CONCATENATE("R7C",'Mapa final'!$S$50),"")</f>
        <v/>
      </c>
      <c r="AA32" s="81" t="str">
        <f>IF(AND('Mapa final'!$AC$51="Media",'Mapa final'!$AE$51="Moderado"),CONCATENATE("R7C",'Mapa final'!$S$51),"")</f>
        <v/>
      </c>
      <c r="AB32" s="63" t="str">
        <f>IF(AND('Mapa final'!$AC$46="Media",'Mapa final'!$AE$46="Mayor"),CONCATENATE("R7C",'Mapa final'!$S$46),"")</f>
        <v/>
      </c>
      <c r="AC32" s="64" t="str">
        <f>IF(AND('Mapa final'!$AC$47="Media",'Mapa final'!$AE$47="Mayor"),CONCATENATE("R7C",'Mapa final'!$S$47),"")</f>
        <v/>
      </c>
      <c r="AD32" s="69" t="str">
        <f>IF(AND('Mapa final'!$AC$48="Media",'Mapa final'!$AE$48="Mayor"),CONCATENATE("R7C",'Mapa final'!$S$48),"")</f>
        <v/>
      </c>
      <c r="AE32" s="69" t="str">
        <f>IF(AND('Mapa final'!$AC$49="Media",'Mapa final'!$AE$49="Mayor"),CONCATENATE("R7C",'Mapa final'!$S$49),"")</f>
        <v/>
      </c>
      <c r="AF32" s="69" t="str">
        <f>IF(AND('Mapa final'!$AC$50="Media",'Mapa final'!$AE$50="Mayor"),CONCATENATE("R7C",'Mapa final'!$S$50),"")</f>
        <v/>
      </c>
      <c r="AG32" s="65" t="str">
        <f>IF(AND('Mapa final'!$AC$51="Media",'Mapa final'!$AE$51="Mayor"),CONCATENATE("R7C",'Mapa final'!$S$51),"")</f>
        <v/>
      </c>
      <c r="AH32" s="66" t="str">
        <f>IF(AND('Mapa final'!$AC$46="Media",'Mapa final'!$AE$46="Catastrófico"),CONCATENATE("R7C",'Mapa final'!$S$46),"")</f>
        <v/>
      </c>
      <c r="AI32" s="67" t="str">
        <f>IF(AND('Mapa final'!$AC$47="Media",'Mapa final'!$AE$47="Catastrófico"),CONCATENATE("R7C",'Mapa final'!$S$47),"")</f>
        <v/>
      </c>
      <c r="AJ32" s="67" t="str">
        <f>IF(AND('Mapa final'!$AC$48="Media",'Mapa final'!$AE$48="Catastrófico"),CONCATENATE("R7C",'Mapa final'!$S$48),"")</f>
        <v/>
      </c>
      <c r="AK32" s="67" t="str">
        <f>IF(AND('Mapa final'!$AC$49="Media",'Mapa final'!$AE$49="Catastrófico"),CONCATENATE("R7C",'Mapa final'!$S$49),"")</f>
        <v/>
      </c>
      <c r="AL32" s="67" t="str">
        <f>IF(AND('Mapa final'!$AC$50="Media",'Mapa final'!$AE$50="Catastrófico"),CONCATENATE("R7C",'Mapa final'!$S$50),"")</f>
        <v/>
      </c>
      <c r="AM32" s="68" t="str">
        <f>IF(AND('Mapa final'!$AC$51="Media",'Mapa final'!$AE$51="Catastrófico"),CONCATENATE("R7C",'Mapa final'!$S$51),"")</f>
        <v/>
      </c>
      <c r="AN32" s="95"/>
      <c r="AO32" s="470"/>
      <c r="AP32" s="471"/>
      <c r="AQ32" s="471"/>
      <c r="AR32" s="471"/>
      <c r="AS32" s="471"/>
      <c r="AT32" s="472"/>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80" ht="15" customHeight="1" x14ac:dyDescent="0.25">
      <c r="A33" s="95"/>
      <c r="B33" s="388"/>
      <c r="C33" s="388"/>
      <c r="D33" s="389"/>
      <c r="E33" s="429"/>
      <c r="F33" s="430"/>
      <c r="G33" s="430"/>
      <c r="H33" s="430"/>
      <c r="I33" s="431"/>
      <c r="J33" s="79" t="str">
        <f>IF(AND('Mapa final'!$AC$52="Media",'Mapa final'!$AE$52="Leve"),CONCATENATE("R8C",'Mapa final'!$S$52),"")</f>
        <v/>
      </c>
      <c r="K33" s="80" t="str">
        <f>IF(AND('Mapa final'!$AC$53="Media",'Mapa final'!$AE$53="Leve"),CONCATENATE("R8C",'Mapa final'!$S$53),"")</f>
        <v/>
      </c>
      <c r="L33" s="80" t="str">
        <f>IF(AND('Mapa final'!$AC$54="Media",'Mapa final'!$AE$54="Leve"),CONCATENATE("R8C",'Mapa final'!$S$54),"")</f>
        <v/>
      </c>
      <c r="M33" s="80" t="str">
        <f>IF(AND('Mapa final'!$AC$55="Media",'Mapa final'!$AE$55="Leve"),CONCATENATE("R8C",'Mapa final'!$S$55),"")</f>
        <v/>
      </c>
      <c r="N33" s="80" t="str">
        <f>IF(AND('Mapa final'!$AC$56="Media",'Mapa final'!$AE$56="Leve"),CONCATENATE("R8C",'Mapa final'!$S$56),"")</f>
        <v/>
      </c>
      <c r="O33" s="81" t="str">
        <f>IF(AND('Mapa final'!$AC$57="Media",'Mapa final'!$AE$57="Leve"),CONCATENATE("R8C",'Mapa final'!$S$57),"")</f>
        <v/>
      </c>
      <c r="P33" s="79" t="str">
        <f>IF(AND('Mapa final'!$AC$52="Media",'Mapa final'!$AE$52="Menor"),CONCATENATE("R8C",'Mapa final'!$S$52),"")</f>
        <v/>
      </c>
      <c r="Q33" s="80" t="str">
        <f>IF(AND('Mapa final'!$AC$53="Media",'Mapa final'!$AE$53="Menor"),CONCATENATE("R8C",'Mapa final'!$S$53),"")</f>
        <v/>
      </c>
      <c r="R33" s="80" t="str">
        <f>IF(AND('Mapa final'!$AC$54="Media",'Mapa final'!$AE$54="Menor"),CONCATENATE("R8C",'Mapa final'!$S$54),"")</f>
        <v/>
      </c>
      <c r="S33" s="80" t="str">
        <f>IF(AND('Mapa final'!$AC$55="Media",'Mapa final'!$AE$55="Menor"),CONCATENATE("R8C",'Mapa final'!$S$55),"")</f>
        <v/>
      </c>
      <c r="T33" s="80" t="str">
        <f>IF(AND('Mapa final'!$AC$56="Media",'Mapa final'!$AE$56="Menor"),CONCATENATE("R8C",'Mapa final'!$S$56),"")</f>
        <v/>
      </c>
      <c r="U33" s="81" t="str">
        <f>IF(AND('Mapa final'!$AC$57="Media",'Mapa final'!$AE$57="Menor"),CONCATENATE("R8C",'Mapa final'!$S$57),"")</f>
        <v/>
      </c>
      <c r="V33" s="79" t="str">
        <f>IF(AND('Mapa final'!$AC$52="Media",'Mapa final'!$AE$52="Moderado"),CONCATENATE("R8C",'Mapa final'!$S$52),"")</f>
        <v/>
      </c>
      <c r="W33" s="80" t="str">
        <f>IF(AND('Mapa final'!$AC$53="Media",'Mapa final'!$AE$53="Moderado"),CONCATENATE("R8C",'Mapa final'!$S$53),"")</f>
        <v/>
      </c>
      <c r="X33" s="80" t="str">
        <f>IF(AND('Mapa final'!$AC$54="Media",'Mapa final'!$AE$54="Moderado"),CONCATENATE("R8C",'Mapa final'!$S$54),"")</f>
        <v/>
      </c>
      <c r="Y33" s="80" t="str">
        <f>IF(AND('Mapa final'!$AC$55="Media",'Mapa final'!$AE$55="Moderado"),CONCATENATE("R8C",'Mapa final'!$S$55),"")</f>
        <v/>
      </c>
      <c r="Z33" s="80" t="str">
        <f>IF(AND('Mapa final'!$AC$56="Media",'Mapa final'!$AE$56="Moderado"),CONCATENATE("R8C",'Mapa final'!$S$56),"")</f>
        <v/>
      </c>
      <c r="AA33" s="81" t="str">
        <f>IF(AND('Mapa final'!$AC$57="Media",'Mapa final'!$AE$57="Moderado"),CONCATENATE("R8C",'Mapa final'!$S$57),"")</f>
        <v/>
      </c>
      <c r="AB33" s="63" t="str">
        <f>IF(AND('Mapa final'!$AC$52="Media",'Mapa final'!$AE$52="Mayor"),CONCATENATE("R8C",'Mapa final'!$S$52),"")</f>
        <v/>
      </c>
      <c r="AC33" s="64" t="str">
        <f>IF(AND('Mapa final'!$AC$53="Media",'Mapa final'!$AE$53="Mayor"),CONCATENATE("R8C",'Mapa final'!$S$53),"")</f>
        <v/>
      </c>
      <c r="AD33" s="69" t="str">
        <f>IF(AND('Mapa final'!$AC$54="Media",'Mapa final'!$AE$54="Mayor"),CONCATENATE("R8C",'Mapa final'!$S$54),"")</f>
        <v/>
      </c>
      <c r="AE33" s="69" t="str">
        <f>IF(AND('Mapa final'!$AC$55="Media",'Mapa final'!$AE$55="Mayor"),CONCATENATE("R8C",'Mapa final'!$S$55),"")</f>
        <v/>
      </c>
      <c r="AF33" s="69" t="str">
        <f>IF(AND('Mapa final'!$AC$56="Media",'Mapa final'!$AE$56="Mayor"),CONCATENATE("R8C",'Mapa final'!$S$56),"")</f>
        <v/>
      </c>
      <c r="AG33" s="65" t="str">
        <f>IF(AND('Mapa final'!$AC$57="Media",'Mapa final'!$AE$57="Mayor"),CONCATENATE("R8C",'Mapa final'!$S$57),"")</f>
        <v/>
      </c>
      <c r="AH33" s="66" t="str">
        <f>IF(AND('Mapa final'!$AC$52="Media",'Mapa final'!$AE$52="Catastrófico"),CONCATENATE("R8C",'Mapa final'!$S$52),"")</f>
        <v/>
      </c>
      <c r="AI33" s="67" t="str">
        <f>IF(AND('Mapa final'!$AC$53="Media",'Mapa final'!$AE$53="Catastrófico"),CONCATENATE("R8C",'Mapa final'!$S$53),"")</f>
        <v/>
      </c>
      <c r="AJ33" s="67" t="str">
        <f>IF(AND('Mapa final'!$AC$54="Media",'Mapa final'!$AE$54="Catastrófico"),CONCATENATE("R8C",'Mapa final'!$S$54),"")</f>
        <v/>
      </c>
      <c r="AK33" s="67" t="str">
        <f>IF(AND('Mapa final'!$AC$55="Media",'Mapa final'!$AE$55="Catastrófico"),CONCATENATE("R8C",'Mapa final'!$S$55),"")</f>
        <v/>
      </c>
      <c r="AL33" s="67" t="str">
        <f>IF(AND('Mapa final'!$AC$56="Media",'Mapa final'!$AE$56="Catastrófico"),CONCATENATE("R8C",'Mapa final'!$S$56),"")</f>
        <v/>
      </c>
      <c r="AM33" s="68" t="str">
        <f>IF(AND('Mapa final'!$AC$57="Media",'Mapa final'!$AE$57="Catastrófico"),CONCATENATE("R8C",'Mapa final'!$S$57),"")</f>
        <v/>
      </c>
      <c r="AN33" s="95"/>
      <c r="AO33" s="470"/>
      <c r="AP33" s="471"/>
      <c r="AQ33" s="471"/>
      <c r="AR33" s="471"/>
      <c r="AS33" s="471"/>
      <c r="AT33" s="472"/>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80" ht="15" customHeight="1" x14ac:dyDescent="0.25">
      <c r="A34" s="95"/>
      <c r="B34" s="388"/>
      <c r="C34" s="388"/>
      <c r="D34" s="389"/>
      <c r="E34" s="429"/>
      <c r="F34" s="430"/>
      <c r="G34" s="430"/>
      <c r="H34" s="430"/>
      <c r="I34" s="431"/>
      <c r="J34" s="79" t="str">
        <f>IF(AND('Mapa final'!$AC$58="Media",'Mapa final'!$AE$58="Leve"),CONCATENATE("R9C",'Mapa final'!$S$58),"")</f>
        <v/>
      </c>
      <c r="K34" s="80" t="str">
        <f>IF(AND('Mapa final'!$AC$59="Media",'Mapa final'!$AE$59="Leve"),CONCATENATE("R9C",'Mapa final'!$S$59),"")</f>
        <v/>
      </c>
      <c r="L34" s="80" t="str">
        <f>IF(AND('Mapa final'!$AC$60="Media",'Mapa final'!$AE$60="Leve"),CONCATENATE("R9C",'Mapa final'!$S$60),"")</f>
        <v/>
      </c>
      <c r="M34" s="80" t="str">
        <f>IF(AND('Mapa final'!$AC$61="Media",'Mapa final'!$AE$61="Leve"),CONCATENATE("R9C",'Mapa final'!$S$61),"")</f>
        <v/>
      </c>
      <c r="N34" s="80" t="str">
        <f>IF(AND('Mapa final'!$AC$62="Media",'Mapa final'!$AE$62="Leve"),CONCATENATE("R9C",'Mapa final'!$S$62),"")</f>
        <v/>
      </c>
      <c r="O34" s="81" t="str">
        <f>IF(AND('Mapa final'!$AC$63="Media",'Mapa final'!$AE$63="Leve"),CONCATENATE("R9C",'Mapa final'!$S$63),"")</f>
        <v/>
      </c>
      <c r="P34" s="79" t="str">
        <f>IF(AND('Mapa final'!$AC$58="Media",'Mapa final'!$AE$58="Menor"),CONCATENATE("R9C",'Mapa final'!$S$58),"")</f>
        <v/>
      </c>
      <c r="Q34" s="80" t="str">
        <f>IF(AND('Mapa final'!$AC$59="Media",'Mapa final'!$AE$59="Menor"),CONCATENATE("R9C",'Mapa final'!$S$59),"")</f>
        <v/>
      </c>
      <c r="R34" s="80" t="str">
        <f>IF(AND('Mapa final'!$AC$60="Media",'Mapa final'!$AE$60="Menor"),CONCATENATE("R9C",'Mapa final'!$S$60),"")</f>
        <v/>
      </c>
      <c r="S34" s="80" t="str">
        <f>IF(AND('Mapa final'!$AC$61="Media",'Mapa final'!$AE$61="Menor"),CONCATENATE("R9C",'Mapa final'!$S$61),"")</f>
        <v/>
      </c>
      <c r="T34" s="80" t="str">
        <f>IF(AND('Mapa final'!$AC$62="Media",'Mapa final'!$AE$62="Menor"),CONCATENATE("R9C",'Mapa final'!$S$62),"")</f>
        <v/>
      </c>
      <c r="U34" s="81" t="str">
        <f>IF(AND('Mapa final'!$AC$63="Media",'Mapa final'!$AE$63="Menor"),CONCATENATE("R9C",'Mapa final'!$S$63),"")</f>
        <v/>
      </c>
      <c r="V34" s="79" t="str">
        <f>IF(AND('Mapa final'!$AC$58="Media",'Mapa final'!$AE$58="Moderado"),CONCATENATE("R9C",'Mapa final'!$S$58),"")</f>
        <v/>
      </c>
      <c r="W34" s="80" t="str">
        <f>IF(AND('Mapa final'!$AC$59="Media",'Mapa final'!$AE$59="Moderado"),CONCATENATE("R9C",'Mapa final'!$S$59),"")</f>
        <v/>
      </c>
      <c r="X34" s="80" t="str">
        <f>IF(AND('Mapa final'!$AC$60="Media",'Mapa final'!$AE$60="Moderado"),CONCATENATE("R9C",'Mapa final'!$S$60),"")</f>
        <v/>
      </c>
      <c r="Y34" s="80" t="str">
        <f>IF(AND('Mapa final'!$AC$61="Media",'Mapa final'!$AE$61="Moderado"),CONCATENATE("R9C",'Mapa final'!$S$61),"")</f>
        <v/>
      </c>
      <c r="Z34" s="80" t="str">
        <f>IF(AND('Mapa final'!$AC$62="Media",'Mapa final'!$AE$62="Moderado"),CONCATENATE("R9C",'Mapa final'!$S$62),"")</f>
        <v/>
      </c>
      <c r="AA34" s="81" t="str">
        <f>IF(AND('Mapa final'!$AC$63="Media",'Mapa final'!$AE$63="Moderado"),CONCATENATE("R9C",'Mapa final'!$S$63),"")</f>
        <v/>
      </c>
      <c r="AB34" s="63" t="str">
        <f>IF(AND('Mapa final'!$AC$58="Media",'Mapa final'!$AE$58="Mayor"),CONCATENATE("R9C",'Mapa final'!$S$58),"")</f>
        <v/>
      </c>
      <c r="AC34" s="64" t="str">
        <f>IF(AND('Mapa final'!$AC$59="Media",'Mapa final'!$AE$59="Mayor"),CONCATENATE("R9C",'Mapa final'!$S$59),"")</f>
        <v/>
      </c>
      <c r="AD34" s="69" t="str">
        <f>IF(AND('Mapa final'!$AC$60="Media",'Mapa final'!$AE$60="Mayor"),CONCATENATE("R9C",'Mapa final'!$S$60),"")</f>
        <v/>
      </c>
      <c r="AE34" s="69" t="str">
        <f>IF(AND('Mapa final'!$AC$61="Media",'Mapa final'!$AE$61="Mayor"),CONCATENATE("R9C",'Mapa final'!$S$61),"")</f>
        <v/>
      </c>
      <c r="AF34" s="69" t="str">
        <f>IF(AND('Mapa final'!$AC$62="Media",'Mapa final'!$AE$62="Mayor"),CONCATENATE("R9C",'Mapa final'!$S$62),"")</f>
        <v/>
      </c>
      <c r="AG34" s="65" t="str">
        <f>IF(AND('Mapa final'!$AC$63="Media",'Mapa final'!$AE$63="Mayor"),CONCATENATE("R9C",'Mapa final'!$S$63),"")</f>
        <v/>
      </c>
      <c r="AH34" s="66" t="str">
        <f>IF(AND('Mapa final'!$AC$58="Media",'Mapa final'!$AE$58="Catastrófico"),CONCATENATE("R9C",'Mapa final'!$S$58),"")</f>
        <v/>
      </c>
      <c r="AI34" s="67" t="str">
        <f>IF(AND('Mapa final'!$AC$59="Media",'Mapa final'!$AE$59="Catastrófico"),CONCATENATE("R9C",'Mapa final'!$S$59),"")</f>
        <v/>
      </c>
      <c r="AJ34" s="67" t="str">
        <f>IF(AND('Mapa final'!$AC$60="Media",'Mapa final'!$AE$60="Catastrófico"),CONCATENATE("R9C",'Mapa final'!$S$60),"")</f>
        <v/>
      </c>
      <c r="AK34" s="67" t="str">
        <f>IF(AND('Mapa final'!$AC$61="Media",'Mapa final'!$AE$61="Catastrófico"),CONCATENATE("R9C",'Mapa final'!$S$61),"")</f>
        <v/>
      </c>
      <c r="AL34" s="67" t="str">
        <f>IF(AND('Mapa final'!$AC$62="Media",'Mapa final'!$AE$62="Catastrófico"),CONCATENATE("R9C",'Mapa final'!$S$62),"")</f>
        <v/>
      </c>
      <c r="AM34" s="68" t="str">
        <f>IF(AND('Mapa final'!$AC$63="Media",'Mapa final'!$AE$63="Catastrófico"),CONCATENATE("R9C",'Mapa final'!$S$63),"")</f>
        <v/>
      </c>
      <c r="AN34" s="95"/>
      <c r="AO34" s="470"/>
      <c r="AP34" s="471"/>
      <c r="AQ34" s="471"/>
      <c r="AR34" s="471"/>
      <c r="AS34" s="471"/>
      <c r="AT34" s="472"/>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row>
    <row r="35" spans="1:80" ht="15.75" customHeight="1" thickBot="1" x14ac:dyDescent="0.3">
      <c r="A35" s="95"/>
      <c r="B35" s="388"/>
      <c r="C35" s="388"/>
      <c r="D35" s="389"/>
      <c r="E35" s="432"/>
      <c r="F35" s="433"/>
      <c r="G35" s="433"/>
      <c r="H35" s="433"/>
      <c r="I35" s="434"/>
      <c r="J35" s="79" t="str">
        <f>IF(AND('Mapa final'!$AC$64="Media",'Mapa final'!$AE$64="Leve"),CONCATENATE("R10C",'Mapa final'!$S$64),"")</f>
        <v/>
      </c>
      <c r="K35" s="80" t="str">
        <f>IF(AND('Mapa final'!$AC$65="Media",'Mapa final'!$AE$65="Leve"),CONCATENATE("R10C",'Mapa final'!$S$65),"")</f>
        <v/>
      </c>
      <c r="L35" s="80" t="str">
        <f>IF(AND('Mapa final'!$AC$66="Media",'Mapa final'!$AE$66="Leve"),CONCATENATE("R10C",'Mapa final'!$S$66),"")</f>
        <v/>
      </c>
      <c r="M35" s="80" t="str">
        <f>IF(AND('Mapa final'!$AC$67="Media",'Mapa final'!$AE$67="Leve"),CONCATENATE("R10C",'Mapa final'!$S$67),"")</f>
        <v/>
      </c>
      <c r="N35" s="80" t="str">
        <f>IF(AND('Mapa final'!$AC$68="Media",'Mapa final'!$AE$68="Leve"),CONCATENATE("R10C",'Mapa final'!$S$68),"")</f>
        <v/>
      </c>
      <c r="O35" s="81" t="str">
        <f>IF(AND('Mapa final'!$AC$69="Media",'Mapa final'!$AE$69="Leve"),CONCATENATE("R10C",'Mapa final'!$S$69),"")</f>
        <v/>
      </c>
      <c r="P35" s="79" t="str">
        <f>IF(AND('Mapa final'!$AC$64="Media",'Mapa final'!$AE$64="Menor"),CONCATENATE("R10C",'Mapa final'!$S$64),"")</f>
        <v/>
      </c>
      <c r="Q35" s="80" t="str">
        <f>IF(AND('Mapa final'!$AC$65="Media",'Mapa final'!$AE$65="Menor"),CONCATENATE("R10C",'Mapa final'!$S$65),"")</f>
        <v/>
      </c>
      <c r="R35" s="80" t="str">
        <f>IF(AND('Mapa final'!$AC$66="Media",'Mapa final'!$AE$66="Menor"),CONCATENATE("R10C",'Mapa final'!$S$66),"")</f>
        <v/>
      </c>
      <c r="S35" s="80" t="str">
        <f>IF(AND('Mapa final'!$AC$67="Media",'Mapa final'!$AE$67="Menor"),CONCATENATE("R10C",'Mapa final'!$S$67),"")</f>
        <v/>
      </c>
      <c r="T35" s="80" t="str">
        <f>IF(AND('Mapa final'!$AC$68="Media",'Mapa final'!$AE$68="Menor"),CONCATENATE("R10C",'Mapa final'!$S$68),"")</f>
        <v/>
      </c>
      <c r="U35" s="81" t="str">
        <f>IF(AND('Mapa final'!$AC$69="Media",'Mapa final'!$AE$69="Menor"),CONCATENATE("R10C",'Mapa final'!$S$69),"")</f>
        <v/>
      </c>
      <c r="V35" s="79" t="str">
        <f>IF(AND('Mapa final'!$AC$64="Media",'Mapa final'!$AE$64="Moderado"),CONCATENATE("R10C",'Mapa final'!$S$64),"")</f>
        <v/>
      </c>
      <c r="W35" s="80" t="str">
        <f>IF(AND('Mapa final'!$AC$65="Media",'Mapa final'!$AE$65="Moderado"),CONCATENATE("R10C",'Mapa final'!$S$65),"")</f>
        <v/>
      </c>
      <c r="X35" s="80" t="str">
        <f>IF(AND('Mapa final'!$AC$66="Media",'Mapa final'!$AE$66="Moderado"),CONCATENATE("R10C",'Mapa final'!$S$66),"")</f>
        <v/>
      </c>
      <c r="Y35" s="80" t="str">
        <f>IF(AND('Mapa final'!$AC$67="Media",'Mapa final'!$AE$67="Moderado"),CONCATENATE("R10C",'Mapa final'!$S$67),"")</f>
        <v/>
      </c>
      <c r="Z35" s="80" t="str">
        <f>IF(AND('Mapa final'!$AC$68="Media",'Mapa final'!$AE$68="Moderado"),CONCATENATE("R10C",'Mapa final'!$S$68),"")</f>
        <v/>
      </c>
      <c r="AA35" s="81" t="str">
        <f>IF(AND('Mapa final'!$AC$69="Media",'Mapa final'!$AE$69="Moderado"),CONCATENATE("R10C",'Mapa final'!$S$69),"")</f>
        <v/>
      </c>
      <c r="AB35" s="70" t="str">
        <f>IF(AND('Mapa final'!$AC$64="Media",'Mapa final'!$AE$64="Mayor"),CONCATENATE("R10C",'Mapa final'!$S$64),"")</f>
        <v/>
      </c>
      <c r="AC35" s="71" t="str">
        <f>IF(AND('Mapa final'!$AC$65="Media",'Mapa final'!$AE$65="Mayor"),CONCATENATE("R10C",'Mapa final'!$S$65),"")</f>
        <v/>
      </c>
      <c r="AD35" s="71" t="str">
        <f>IF(AND('Mapa final'!$AC$66="Media",'Mapa final'!$AE$66="Mayor"),CONCATENATE("R10C",'Mapa final'!$S$66),"")</f>
        <v/>
      </c>
      <c r="AE35" s="71" t="str">
        <f>IF(AND('Mapa final'!$AC$67="Media",'Mapa final'!$AE$67="Mayor"),CONCATENATE("R10C",'Mapa final'!$S$67),"")</f>
        <v/>
      </c>
      <c r="AF35" s="71" t="str">
        <f>IF(AND('Mapa final'!$AC$68="Media",'Mapa final'!$AE$68="Mayor"),CONCATENATE("R10C",'Mapa final'!$S$68),"")</f>
        <v/>
      </c>
      <c r="AG35" s="72" t="str">
        <f>IF(AND('Mapa final'!$AC$69="Media",'Mapa final'!$AE$69="Mayor"),CONCATENATE("R10C",'Mapa final'!$S$69),"")</f>
        <v/>
      </c>
      <c r="AH35" s="73" t="str">
        <f>IF(AND('Mapa final'!$AC$64="Media",'Mapa final'!$AE$64="Catastrófico"),CONCATENATE("R10C",'Mapa final'!$S$64),"")</f>
        <v/>
      </c>
      <c r="AI35" s="74" t="str">
        <f>IF(AND('Mapa final'!$AC$65="Media",'Mapa final'!$AE$65="Catastrófico"),CONCATENATE("R10C",'Mapa final'!$S$65),"")</f>
        <v/>
      </c>
      <c r="AJ35" s="74" t="str">
        <f>IF(AND('Mapa final'!$AC$66="Media",'Mapa final'!$AE$66="Catastrófico"),CONCATENATE("R10C",'Mapa final'!$S$66),"")</f>
        <v/>
      </c>
      <c r="AK35" s="74" t="str">
        <f>IF(AND('Mapa final'!$AC$67="Media",'Mapa final'!$AE$67="Catastrófico"),CONCATENATE("R10C",'Mapa final'!$S$67),"")</f>
        <v/>
      </c>
      <c r="AL35" s="74" t="str">
        <f>IF(AND('Mapa final'!$AC$68="Media",'Mapa final'!$AE$68="Catastrófico"),CONCATENATE("R10C",'Mapa final'!$S$68),"")</f>
        <v/>
      </c>
      <c r="AM35" s="75" t="str">
        <f>IF(AND('Mapa final'!$AC$69="Media",'Mapa final'!$AE$69="Catastrófico"),CONCATENATE("R10C",'Mapa final'!$S$69),"")</f>
        <v/>
      </c>
      <c r="AN35" s="95"/>
      <c r="AO35" s="473"/>
      <c r="AP35" s="474"/>
      <c r="AQ35" s="474"/>
      <c r="AR35" s="474"/>
      <c r="AS35" s="474"/>
      <c r="AT35" s="47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80" ht="15" customHeight="1" x14ac:dyDescent="0.25">
      <c r="A36" s="95"/>
      <c r="B36" s="388"/>
      <c r="C36" s="388"/>
      <c r="D36" s="389"/>
      <c r="E36" s="426" t="s">
        <v>112</v>
      </c>
      <c r="F36" s="427"/>
      <c r="G36" s="427"/>
      <c r="H36" s="427"/>
      <c r="I36" s="427"/>
      <c r="J36" s="85" t="str">
        <f>IF(AND('Mapa final'!$AC$9="Baja",'Mapa final'!$AE$9="Leve"),CONCATENATE("R1C",'Mapa final'!$S$9),"")</f>
        <v/>
      </c>
      <c r="K36" s="86" t="str">
        <f>IF(AND('Mapa final'!$AC$11="Baja",'Mapa final'!$AE$11="Leve"),CONCATENATE("R1C",'Mapa final'!$S$11),"")</f>
        <v/>
      </c>
      <c r="L36" s="86" t="str">
        <f>IF(AND('Mapa final'!$AC$12="Baja",'Mapa final'!$AE$12="Leve"),CONCATENATE("R1C",'Mapa final'!$S$12),"")</f>
        <v/>
      </c>
      <c r="M36" s="86" t="str">
        <f>IF(AND('Mapa final'!$AC$13="Baja",'Mapa final'!$AE$13="Leve"),CONCATENATE("R1C",'Mapa final'!$S$13),"")</f>
        <v/>
      </c>
      <c r="N36" s="86" t="str">
        <f>IF(AND('Mapa final'!$AC$14="Baja",'Mapa final'!$AE$14="Leve"),CONCATENATE("R1C",'Mapa final'!$S$14),"")</f>
        <v/>
      </c>
      <c r="O36" s="87" t="str">
        <f>IF(AND('Mapa final'!$AC$15="Baja",'Mapa final'!$AE$15="Leve"),CONCATENATE("R1C",'Mapa final'!$S$15),"")</f>
        <v/>
      </c>
      <c r="P36" s="76" t="str">
        <f>IF(AND('Mapa final'!$AC$9="Baja",'Mapa final'!$AE$9="Menor"),CONCATENATE("R1C",'Mapa final'!$S$9),"")</f>
        <v/>
      </c>
      <c r="Q36" s="77" t="str">
        <f>IF(AND('Mapa final'!$AC$11="Baja",'Mapa final'!$AE$11="Menor"),CONCATENATE("R1C",'Mapa final'!$S$11),"")</f>
        <v/>
      </c>
      <c r="R36" s="77" t="str">
        <f>IF(AND('Mapa final'!$AC$12="Baja",'Mapa final'!$AE$12="Menor"),CONCATENATE("R1C",'Mapa final'!$S$12),"")</f>
        <v/>
      </c>
      <c r="S36" s="77" t="str">
        <f>IF(AND('Mapa final'!$AC$13="Baja",'Mapa final'!$AE$13="Menor"),CONCATENATE("R1C",'Mapa final'!$S$13),"")</f>
        <v/>
      </c>
      <c r="T36" s="77" t="str">
        <f>IF(AND('Mapa final'!$AC$14="Baja",'Mapa final'!$AE$14="Menor"),CONCATENATE("R1C",'Mapa final'!$S$14),"")</f>
        <v/>
      </c>
      <c r="U36" s="78" t="str">
        <f>IF(AND('Mapa final'!$AC$15="Baja",'Mapa final'!$AE$15="Menor"),CONCATENATE("R1C",'Mapa final'!$S$15),"")</f>
        <v/>
      </c>
      <c r="V36" s="76" t="str">
        <f>IF(AND('Mapa final'!$AC$9="Baja",'Mapa final'!$AE$9="Moderado"),CONCATENATE("R1C",'Mapa final'!$S$9),"")</f>
        <v/>
      </c>
      <c r="W36" s="77" t="str">
        <f>IF(AND('Mapa final'!$AC$11="Baja",'Mapa final'!$AE$11="Moderado"),CONCATENATE("R1C",'Mapa final'!$S$11),"")</f>
        <v/>
      </c>
      <c r="X36" s="77" t="str">
        <f>IF(AND('Mapa final'!$AC$12="Baja",'Mapa final'!$AE$12="Moderado"),CONCATENATE("R1C",'Mapa final'!$S$12),"")</f>
        <v/>
      </c>
      <c r="Y36" s="77" t="str">
        <f>IF(AND('Mapa final'!$AC$13="Baja",'Mapa final'!$AE$13="Moderado"),CONCATENATE("R1C",'Mapa final'!$S$13),"")</f>
        <v/>
      </c>
      <c r="Z36" s="77" t="str">
        <f>IF(AND('Mapa final'!$AC$14="Baja",'Mapa final'!$AE$14="Moderado"),CONCATENATE("R1C",'Mapa final'!$S$14),"")</f>
        <v/>
      </c>
      <c r="AA36" s="78" t="str">
        <f>IF(AND('Mapa final'!$AC$15="Baja",'Mapa final'!$AE$15="Moderado"),CONCATENATE("R1C",'Mapa final'!$S$15),"")</f>
        <v/>
      </c>
      <c r="AB36" s="57" t="str">
        <f>IF(AND('Mapa final'!$AC$9="Baja",'Mapa final'!$AE$9="Mayor"),CONCATENATE("R1C",'Mapa final'!$S$9),"")</f>
        <v/>
      </c>
      <c r="AC36" s="58" t="str">
        <f>IF(AND('Mapa final'!$AC$11="Baja",'Mapa final'!$AE$11="Mayor"),CONCATENATE("R1C",'Mapa final'!$S$11),"")</f>
        <v/>
      </c>
      <c r="AD36" s="58" t="str">
        <f>IF(AND('Mapa final'!$AC$12="Baja",'Mapa final'!$AE$12="Mayor"),CONCATENATE("R1C",'Mapa final'!$S$12),"")</f>
        <v/>
      </c>
      <c r="AE36" s="58" t="str">
        <f>IF(AND('Mapa final'!$AC$13="Baja",'Mapa final'!$AE$13="Mayor"),CONCATENATE("R1C",'Mapa final'!$S$13),"")</f>
        <v/>
      </c>
      <c r="AF36" s="58" t="str">
        <f>IF(AND('Mapa final'!$AC$14="Baja",'Mapa final'!$AE$14="Mayor"),CONCATENATE("R1C",'Mapa final'!$S$14),"")</f>
        <v/>
      </c>
      <c r="AG36" s="59" t="str">
        <f>IF(AND('Mapa final'!$AC$15="Baja",'Mapa final'!$AE$15="Mayor"),CONCATENATE("R1C",'Mapa final'!$S$15),"")</f>
        <v/>
      </c>
      <c r="AH36" s="60" t="str">
        <f>IF(AND('Mapa final'!$AC$9="Baja",'Mapa final'!$AE$9="Catastrófico"),CONCATENATE("R1C",'Mapa final'!$S$9),"")</f>
        <v/>
      </c>
      <c r="AI36" s="61" t="str">
        <f>IF(AND('Mapa final'!$AC$11="Baja",'Mapa final'!$AE$11="Catastrófico"),CONCATENATE("R1C",'Mapa final'!$S$11),"")</f>
        <v/>
      </c>
      <c r="AJ36" s="61" t="str">
        <f>IF(AND('Mapa final'!$AC$12="Baja",'Mapa final'!$AE$12="Catastrófico"),CONCATENATE("R1C",'Mapa final'!$S$12),"")</f>
        <v/>
      </c>
      <c r="AK36" s="61" t="str">
        <f>IF(AND('Mapa final'!$AC$13="Baja",'Mapa final'!$AE$13="Catastrófico"),CONCATENATE("R1C",'Mapa final'!$S$13),"")</f>
        <v/>
      </c>
      <c r="AL36" s="61" t="str">
        <f>IF(AND('Mapa final'!$AC$14="Baja",'Mapa final'!$AE$14="Catastrófico"),CONCATENATE("R1C",'Mapa final'!$S$14),"")</f>
        <v/>
      </c>
      <c r="AM36" s="62" t="str">
        <f>IF(AND('Mapa final'!$AC$15="Baja",'Mapa final'!$AE$15="Catastrófico"),CONCATENATE("R1C",'Mapa final'!$S$15),"")</f>
        <v/>
      </c>
      <c r="AN36" s="95"/>
      <c r="AO36" s="458" t="s">
        <v>80</v>
      </c>
      <c r="AP36" s="459"/>
      <c r="AQ36" s="459"/>
      <c r="AR36" s="459"/>
      <c r="AS36" s="459"/>
      <c r="AT36" s="460"/>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80" ht="15" customHeight="1" x14ac:dyDescent="0.25">
      <c r="A37" s="95"/>
      <c r="B37" s="388"/>
      <c r="C37" s="388"/>
      <c r="D37" s="389"/>
      <c r="E37" s="445"/>
      <c r="F37" s="446"/>
      <c r="G37" s="446"/>
      <c r="H37" s="446"/>
      <c r="I37" s="446"/>
      <c r="J37" s="88" t="str">
        <f>IF(AND('Mapa final'!$AC$16="Baja",'Mapa final'!$AE$16="Leve"),CONCATENATE("R2C",'Mapa final'!$S$16),"")</f>
        <v/>
      </c>
      <c r="K37" s="89" t="str">
        <f>IF(AND('Mapa final'!$AC$17="Baja",'Mapa final'!$AE$17="Leve"),CONCATENATE("R2C",'Mapa final'!$S$17),"")</f>
        <v/>
      </c>
      <c r="L37" s="89" t="str">
        <f>IF(AND('Mapa final'!$AC$18="Baja",'Mapa final'!$AE$18="Leve"),CONCATENATE("R2C",'Mapa final'!$S$18),"")</f>
        <v/>
      </c>
      <c r="M37" s="89" t="str">
        <f>IF(AND('Mapa final'!$AC$19="Baja",'Mapa final'!$AE$19="Leve"),CONCATENATE("R2C",'Mapa final'!$S$19),"")</f>
        <v/>
      </c>
      <c r="N37" s="89" t="str">
        <f>IF(AND('Mapa final'!$AC$20="Baja",'Mapa final'!$AE$20="Leve"),CONCATENATE("R2C",'Mapa final'!$S$20),"")</f>
        <v/>
      </c>
      <c r="O37" s="90" t="str">
        <f>IF(AND('Mapa final'!$AC$21="Baja",'Mapa final'!$AE$21="Leve"),CONCATENATE("R2C",'Mapa final'!$S$21),"")</f>
        <v/>
      </c>
      <c r="P37" s="79" t="str">
        <f>IF(AND('Mapa final'!$AC$16="Baja",'Mapa final'!$AE$16="Menor"),CONCATENATE("R2C",'Mapa final'!$S$16),"")</f>
        <v/>
      </c>
      <c r="Q37" s="80" t="str">
        <f>IF(AND('Mapa final'!$AC$17="Baja",'Mapa final'!$AE$17="Menor"),CONCATENATE("R2C",'Mapa final'!$S$17),"")</f>
        <v/>
      </c>
      <c r="R37" s="80" t="str">
        <f>IF(AND('Mapa final'!$AC$18="Baja",'Mapa final'!$AE$18="Menor"),CONCATENATE("R2C",'Mapa final'!$S$18),"")</f>
        <v/>
      </c>
      <c r="S37" s="80" t="str">
        <f>IF(AND('Mapa final'!$AC$19="Baja",'Mapa final'!$AE$19="Menor"),CONCATENATE("R2C",'Mapa final'!$S$19),"")</f>
        <v/>
      </c>
      <c r="T37" s="80" t="str">
        <f>IF(AND('Mapa final'!$AC$20="Baja",'Mapa final'!$AE$20="Menor"),CONCATENATE("R2C",'Mapa final'!$S$20),"")</f>
        <v/>
      </c>
      <c r="U37" s="81" t="str">
        <f>IF(AND('Mapa final'!$AC$21="Baja",'Mapa final'!$AE$21="Menor"),CONCATENATE("R2C",'Mapa final'!$S$21),"")</f>
        <v/>
      </c>
      <c r="V37" s="79" t="str">
        <f>IF(AND('Mapa final'!$AC$16="Baja",'Mapa final'!$AE$16="Moderado"),CONCATENATE("R2C",'Mapa final'!$S$16),"")</f>
        <v/>
      </c>
      <c r="W37" s="80" t="str">
        <f>IF(AND('Mapa final'!$AC$17="Baja",'Mapa final'!$AE$17="Moderado"),CONCATENATE("R2C",'Mapa final'!$S$17),"")</f>
        <v/>
      </c>
      <c r="X37" s="80" t="str">
        <f>IF(AND('Mapa final'!$AC$18="Baja",'Mapa final'!$AE$18="Moderado"),CONCATENATE("R2C",'Mapa final'!$S$18),"")</f>
        <v/>
      </c>
      <c r="Y37" s="80" t="str">
        <f>IF(AND('Mapa final'!$AC$19="Baja",'Mapa final'!$AE$19="Moderado"),CONCATENATE("R2C",'Mapa final'!$S$19),"")</f>
        <v/>
      </c>
      <c r="Z37" s="80" t="str">
        <f>IF(AND('Mapa final'!$AC$20="Baja",'Mapa final'!$AE$20="Moderado"),CONCATENATE("R2C",'Mapa final'!$S$20),"")</f>
        <v/>
      </c>
      <c r="AA37" s="81" t="str">
        <f>IF(AND('Mapa final'!$AC$21="Baja",'Mapa final'!$AE$21="Moderado"),CONCATENATE("R2C",'Mapa final'!$S$21),"")</f>
        <v/>
      </c>
      <c r="AB37" s="63" t="str">
        <f>IF(AND('Mapa final'!$AC$16="Baja",'Mapa final'!$AE$16="Mayor"),CONCATENATE("R2C",'Mapa final'!$S$16),"")</f>
        <v/>
      </c>
      <c r="AC37" s="64" t="str">
        <f>IF(AND('Mapa final'!$AC$17="Baja",'Mapa final'!$AE$17="Mayor"),CONCATENATE("R2C",'Mapa final'!$S$17),"")</f>
        <v/>
      </c>
      <c r="AD37" s="64" t="str">
        <f>IF(AND('Mapa final'!$AC$18="Baja",'Mapa final'!$AE$18="Mayor"),CONCATENATE("R2C",'Mapa final'!$S$18),"")</f>
        <v/>
      </c>
      <c r="AE37" s="64" t="str">
        <f>IF(AND('Mapa final'!$AC$19="Baja",'Mapa final'!$AE$19="Mayor"),CONCATENATE("R2C",'Mapa final'!$S$19),"")</f>
        <v/>
      </c>
      <c r="AF37" s="64" t="str">
        <f>IF(AND('Mapa final'!$AC$20="Baja",'Mapa final'!$AE$20="Mayor"),CONCATENATE("R2C",'Mapa final'!$S$20),"")</f>
        <v/>
      </c>
      <c r="AG37" s="65" t="str">
        <f>IF(AND('Mapa final'!$AC$21="Baja",'Mapa final'!$AE$21="Mayor"),CONCATENATE("R2C",'Mapa final'!$S$21),"")</f>
        <v/>
      </c>
      <c r="AH37" s="66" t="str">
        <f>IF(AND('Mapa final'!$AC$16="Baja",'Mapa final'!$AE$16="Catastrófico"),CONCATENATE("R2C",'Mapa final'!$S$16),"")</f>
        <v/>
      </c>
      <c r="AI37" s="67" t="str">
        <f>IF(AND('Mapa final'!$AC$17="Baja",'Mapa final'!$AE$17="Catastrófico"),CONCATENATE("R2C",'Mapa final'!$S$17),"")</f>
        <v/>
      </c>
      <c r="AJ37" s="67" t="str">
        <f>IF(AND('Mapa final'!$AC$18="Baja",'Mapa final'!$AE$18="Catastrófico"),CONCATENATE("R2C",'Mapa final'!$S$18),"")</f>
        <v/>
      </c>
      <c r="AK37" s="67" t="str">
        <f>IF(AND('Mapa final'!$AC$19="Baja",'Mapa final'!$AE$19="Catastrófico"),CONCATENATE("R2C",'Mapa final'!$S$19),"")</f>
        <v/>
      </c>
      <c r="AL37" s="67" t="str">
        <f>IF(AND('Mapa final'!$AC$20="Baja",'Mapa final'!$AE$20="Catastrófico"),CONCATENATE("R2C",'Mapa final'!$S$20),"")</f>
        <v/>
      </c>
      <c r="AM37" s="68" t="str">
        <f>IF(AND('Mapa final'!$AC$21="Baja",'Mapa final'!$AE$21="Catastrófico"),CONCATENATE("R2C",'Mapa final'!$S$21),"")</f>
        <v/>
      </c>
      <c r="AN37" s="95"/>
      <c r="AO37" s="461"/>
      <c r="AP37" s="462"/>
      <c r="AQ37" s="462"/>
      <c r="AR37" s="462"/>
      <c r="AS37" s="462"/>
      <c r="AT37" s="463"/>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80" ht="15" customHeight="1" x14ac:dyDescent="0.25">
      <c r="A38" s="95"/>
      <c r="B38" s="388"/>
      <c r="C38" s="388"/>
      <c r="D38" s="389"/>
      <c r="E38" s="429"/>
      <c r="F38" s="430"/>
      <c r="G38" s="430"/>
      <c r="H38" s="430"/>
      <c r="I38" s="446"/>
      <c r="J38" s="88" t="str">
        <f>IF(AND('Mapa final'!$AC$22="Baja",'Mapa final'!$AE$22="Leve"),CONCATENATE("R3C",'Mapa final'!$S$22),"")</f>
        <v/>
      </c>
      <c r="K38" s="89" t="str">
        <f>IF(AND('Mapa final'!$AC$23="Baja",'Mapa final'!$AE$23="Leve"),CONCATENATE("R3C",'Mapa final'!$S$23),"")</f>
        <v/>
      </c>
      <c r="L38" s="89" t="str">
        <f>IF(AND('Mapa final'!$AC$24="Baja",'Mapa final'!$AE$24="Leve"),CONCATENATE("R3C",'Mapa final'!$S$24),"")</f>
        <v/>
      </c>
      <c r="M38" s="89" t="str">
        <f>IF(AND('Mapa final'!$AC$25="Baja",'Mapa final'!$AE$25="Leve"),CONCATENATE("R3C",'Mapa final'!$S$25),"")</f>
        <v/>
      </c>
      <c r="N38" s="89" t="str">
        <f>IF(AND('Mapa final'!$AC$26="Baja",'Mapa final'!$AE$26="Leve"),CONCATENATE("R3C",'Mapa final'!$S$26),"")</f>
        <v/>
      </c>
      <c r="O38" s="90" t="str">
        <f>IF(AND('Mapa final'!$AC$27="Baja",'Mapa final'!$AE$27="Leve"),CONCATENATE("R3C",'Mapa final'!$S$27),"")</f>
        <v/>
      </c>
      <c r="P38" s="79" t="str">
        <f>IF(AND('Mapa final'!$AC$22="Baja",'Mapa final'!$AE$22="Menor"),CONCATENATE("R3C",'Mapa final'!$S$22),"")</f>
        <v/>
      </c>
      <c r="Q38" s="80" t="str">
        <f>IF(AND('Mapa final'!$AC$23="Baja",'Mapa final'!$AE$23="Menor"),CONCATENATE("R3C",'Mapa final'!$S$23),"")</f>
        <v/>
      </c>
      <c r="R38" s="80" t="str">
        <f>IF(AND('Mapa final'!$AC$24="Baja",'Mapa final'!$AE$24="Menor"),CONCATENATE("R3C",'Mapa final'!$S$24),"")</f>
        <v/>
      </c>
      <c r="S38" s="80" t="str">
        <f>IF(AND('Mapa final'!$AC$25="Baja",'Mapa final'!$AE$25="Menor"),CONCATENATE("R3C",'Mapa final'!$S$25),"")</f>
        <v/>
      </c>
      <c r="T38" s="80" t="str">
        <f>IF(AND('Mapa final'!$AC$26="Baja",'Mapa final'!$AE$26="Menor"),CONCATENATE("R3C",'Mapa final'!$S$26),"")</f>
        <v/>
      </c>
      <c r="U38" s="81" t="str">
        <f>IF(AND('Mapa final'!$AC$27="Baja",'Mapa final'!$AE$27="Menor"),CONCATENATE("R3C",'Mapa final'!$S$27),"")</f>
        <v/>
      </c>
      <c r="V38" s="79" t="str">
        <f>IF(AND('Mapa final'!$AC$22="Baja",'Mapa final'!$AE$22="Moderado"),CONCATENATE("R3C",'Mapa final'!$S$22),"")</f>
        <v/>
      </c>
      <c r="W38" s="80" t="str">
        <f>IF(AND('Mapa final'!$AC$23="Baja",'Mapa final'!$AE$23="Moderado"),CONCATENATE("R3C",'Mapa final'!$S$23),"")</f>
        <v/>
      </c>
      <c r="X38" s="80" t="str">
        <f>IF(AND('Mapa final'!$AC$24="Baja",'Mapa final'!$AE$24="Moderado"),CONCATENATE("R3C",'Mapa final'!$S$24),"")</f>
        <v/>
      </c>
      <c r="Y38" s="80" t="str">
        <f>IF(AND('Mapa final'!$AC$25="Baja",'Mapa final'!$AE$25="Moderado"),CONCATENATE("R3C",'Mapa final'!$S$25),"")</f>
        <v/>
      </c>
      <c r="Z38" s="80" t="str">
        <f>IF(AND('Mapa final'!$AC$26="Baja",'Mapa final'!$AE$26="Moderado"),CONCATENATE("R3C",'Mapa final'!$S$26),"")</f>
        <v/>
      </c>
      <c r="AA38" s="81" t="str">
        <f>IF(AND('Mapa final'!$AC$27="Baja",'Mapa final'!$AE$27="Moderado"),CONCATENATE("R3C",'Mapa final'!$S$27),"")</f>
        <v/>
      </c>
      <c r="AB38" s="63" t="str">
        <f>IF(AND('Mapa final'!$AC$22="Baja",'Mapa final'!$AE$22="Mayor"),CONCATENATE("R3C",'Mapa final'!$S$22),"")</f>
        <v/>
      </c>
      <c r="AC38" s="64" t="str">
        <f>IF(AND('Mapa final'!$AC$23="Baja",'Mapa final'!$AE$23="Mayor"),CONCATENATE("R3C",'Mapa final'!$S$23),"")</f>
        <v/>
      </c>
      <c r="AD38" s="64" t="str">
        <f>IF(AND('Mapa final'!$AC$24="Baja",'Mapa final'!$AE$24="Mayor"),CONCATENATE("R3C",'Mapa final'!$S$24),"")</f>
        <v/>
      </c>
      <c r="AE38" s="64" t="str">
        <f>IF(AND('Mapa final'!$AC$25="Baja",'Mapa final'!$AE$25="Mayor"),CONCATENATE("R3C",'Mapa final'!$S$25),"")</f>
        <v/>
      </c>
      <c r="AF38" s="64" t="str">
        <f>IF(AND('Mapa final'!$AC$26="Baja",'Mapa final'!$AE$26="Mayor"),CONCATENATE("R3C",'Mapa final'!$S$26),"")</f>
        <v/>
      </c>
      <c r="AG38" s="65" t="str">
        <f>IF(AND('Mapa final'!$AC$27="Baja",'Mapa final'!$AE$27="Mayor"),CONCATENATE("R3C",'Mapa final'!$S$27),"")</f>
        <v/>
      </c>
      <c r="AH38" s="66" t="str">
        <f>IF(AND('Mapa final'!$AC$22="Baja",'Mapa final'!$AE$22="Catastrófico"),CONCATENATE("R3C",'Mapa final'!$S$22),"")</f>
        <v/>
      </c>
      <c r="AI38" s="67" t="str">
        <f>IF(AND('Mapa final'!$AC$23="Baja",'Mapa final'!$AE$23="Catastrófico"),CONCATENATE("R3C",'Mapa final'!$S$23),"")</f>
        <v/>
      </c>
      <c r="AJ38" s="67" t="str">
        <f>IF(AND('Mapa final'!$AC$24="Baja",'Mapa final'!$AE$24="Catastrófico"),CONCATENATE("R3C",'Mapa final'!$S$24),"")</f>
        <v/>
      </c>
      <c r="AK38" s="67" t="str">
        <f>IF(AND('Mapa final'!$AC$25="Baja",'Mapa final'!$AE$25="Catastrófico"),CONCATENATE("R3C",'Mapa final'!$S$25),"")</f>
        <v/>
      </c>
      <c r="AL38" s="67" t="str">
        <f>IF(AND('Mapa final'!$AC$26="Baja",'Mapa final'!$AE$26="Catastrófico"),CONCATENATE("R3C",'Mapa final'!$S$26),"")</f>
        <v/>
      </c>
      <c r="AM38" s="68" t="str">
        <f>IF(AND('Mapa final'!$AC$27="Baja",'Mapa final'!$AE$27="Catastrófico"),CONCATENATE("R3C",'Mapa final'!$S$27),"")</f>
        <v/>
      </c>
      <c r="AN38" s="95"/>
      <c r="AO38" s="461"/>
      <c r="AP38" s="462"/>
      <c r="AQ38" s="462"/>
      <c r="AR38" s="462"/>
      <c r="AS38" s="462"/>
      <c r="AT38" s="463"/>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80" ht="15" customHeight="1" x14ac:dyDescent="0.25">
      <c r="A39" s="95"/>
      <c r="B39" s="388"/>
      <c r="C39" s="388"/>
      <c r="D39" s="389"/>
      <c r="E39" s="429"/>
      <c r="F39" s="430"/>
      <c r="G39" s="430"/>
      <c r="H39" s="430"/>
      <c r="I39" s="446"/>
      <c r="J39" s="88" t="str">
        <f>IF(AND('Mapa final'!$AC$28="Baja",'Mapa final'!$AE$28="Leve"),CONCATENATE("R4C",'Mapa final'!$S$28),"")</f>
        <v/>
      </c>
      <c r="K39" s="89" t="str">
        <f>IF(AND('Mapa final'!$AC$29="Baja",'Mapa final'!$AE$29="Leve"),CONCATENATE("R4C",'Mapa final'!$S$29),"")</f>
        <v/>
      </c>
      <c r="L39" s="89" t="str">
        <f>IF(AND('Mapa final'!$AC$30="Baja",'Mapa final'!$AE$30="Leve"),CONCATENATE("R4C",'Mapa final'!$S$30),"")</f>
        <v/>
      </c>
      <c r="M39" s="89" t="str">
        <f>IF(AND('Mapa final'!$AC$31="Baja",'Mapa final'!$AE$31="Leve"),CONCATENATE("R4C",'Mapa final'!$S$31),"")</f>
        <v/>
      </c>
      <c r="N39" s="89" t="str">
        <f>IF(AND('Mapa final'!$AC$32="Baja",'Mapa final'!$AE$32="Leve"),CONCATENATE("R4C",'Mapa final'!$S$32),"")</f>
        <v/>
      </c>
      <c r="O39" s="90" t="str">
        <f>IF(AND('Mapa final'!$AC$33="Baja",'Mapa final'!$AE$33="Leve"),CONCATENATE("R4C",'Mapa final'!$S$33),"")</f>
        <v/>
      </c>
      <c r="P39" s="79" t="str">
        <f>IF(AND('Mapa final'!$AC$28="Baja",'Mapa final'!$AE$28="Menor"),CONCATENATE("R4C",'Mapa final'!$S$28),"")</f>
        <v/>
      </c>
      <c r="Q39" s="80" t="str">
        <f>IF(AND('Mapa final'!$AC$29="Baja",'Mapa final'!$AE$29="Menor"),CONCATENATE("R4C",'Mapa final'!$S$29),"")</f>
        <v/>
      </c>
      <c r="R39" s="80" t="str">
        <f>IF(AND('Mapa final'!$AC$30="Baja",'Mapa final'!$AE$30="Menor"),CONCATENATE("R4C",'Mapa final'!$S$30),"")</f>
        <v/>
      </c>
      <c r="S39" s="80" t="str">
        <f>IF(AND('Mapa final'!$AC$31="Baja",'Mapa final'!$AE$31="Menor"),CONCATENATE("R4C",'Mapa final'!$S$31),"")</f>
        <v/>
      </c>
      <c r="T39" s="80" t="str">
        <f>IF(AND('Mapa final'!$AC$32="Baja",'Mapa final'!$AE$32="Menor"),CONCATENATE("R4C",'Mapa final'!$S$32),"")</f>
        <v/>
      </c>
      <c r="U39" s="81" t="str">
        <f>IF(AND('Mapa final'!$AC$33="Baja",'Mapa final'!$AE$33="Menor"),CONCATENATE("R4C",'Mapa final'!$S$33),"")</f>
        <v/>
      </c>
      <c r="V39" s="79" t="str">
        <f>IF(AND('Mapa final'!$AC$28="Baja",'Mapa final'!$AE$28="Moderado"),CONCATENATE("R4C",'Mapa final'!$S$28),"")</f>
        <v/>
      </c>
      <c r="W39" s="80" t="str">
        <f>IF(AND('Mapa final'!$AC$29="Baja",'Mapa final'!$AE$29="Moderado"),CONCATENATE("R4C",'Mapa final'!$S$29),"")</f>
        <v/>
      </c>
      <c r="X39" s="80" t="str">
        <f>IF(AND('Mapa final'!$AC$30="Baja",'Mapa final'!$AE$30="Moderado"),CONCATENATE("R4C",'Mapa final'!$S$30),"")</f>
        <v/>
      </c>
      <c r="Y39" s="80" t="str">
        <f>IF(AND('Mapa final'!$AC$31="Baja",'Mapa final'!$AE$31="Moderado"),CONCATENATE("R4C",'Mapa final'!$S$31),"")</f>
        <v/>
      </c>
      <c r="Z39" s="80" t="str">
        <f>IF(AND('Mapa final'!$AC$32="Baja",'Mapa final'!$AE$32="Moderado"),CONCATENATE("R4C",'Mapa final'!$S$32),"")</f>
        <v/>
      </c>
      <c r="AA39" s="81" t="str">
        <f>IF(AND('Mapa final'!$AC$33="Baja",'Mapa final'!$AE$33="Moderado"),CONCATENATE("R4C",'Mapa final'!$S$33),"")</f>
        <v/>
      </c>
      <c r="AB39" s="63" t="str">
        <f>IF(AND('Mapa final'!$AC$28="Baja",'Mapa final'!$AE$28="Mayor"),CONCATENATE("R4C",'Mapa final'!$S$28),"")</f>
        <v/>
      </c>
      <c r="AC39" s="64" t="str">
        <f>IF(AND('Mapa final'!$AC$29="Baja",'Mapa final'!$AE$29="Mayor"),CONCATENATE("R4C",'Mapa final'!$S$29),"")</f>
        <v/>
      </c>
      <c r="AD39" s="64" t="str">
        <f>IF(AND('Mapa final'!$AC$30="Baja",'Mapa final'!$AE$30="Mayor"),CONCATENATE("R4C",'Mapa final'!$S$30),"")</f>
        <v/>
      </c>
      <c r="AE39" s="64" t="str">
        <f>IF(AND('Mapa final'!$AC$31="Baja",'Mapa final'!$AE$31="Mayor"),CONCATENATE("R4C",'Mapa final'!$S$31),"")</f>
        <v/>
      </c>
      <c r="AF39" s="64" t="str">
        <f>IF(AND('Mapa final'!$AC$32="Baja",'Mapa final'!$AE$32="Mayor"),CONCATENATE("R4C",'Mapa final'!$S$32),"")</f>
        <v/>
      </c>
      <c r="AG39" s="65" t="str">
        <f>IF(AND('Mapa final'!$AC$33="Baja",'Mapa final'!$AE$33="Mayor"),CONCATENATE("R4C",'Mapa final'!$S$33),"")</f>
        <v/>
      </c>
      <c r="AH39" s="66" t="str">
        <f>IF(AND('Mapa final'!$AC$28="Baja",'Mapa final'!$AE$28="Catastrófico"),CONCATENATE("R4C",'Mapa final'!$S$28),"")</f>
        <v/>
      </c>
      <c r="AI39" s="67" t="str">
        <f>IF(AND('Mapa final'!$AC$29="Baja",'Mapa final'!$AE$29="Catastrófico"),CONCATENATE("R4C",'Mapa final'!$S$29),"")</f>
        <v/>
      </c>
      <c r="AJ39" s="67" t="str">
        <f>IF(AND('Mapa final'!$AC$30="Baja",'Mapa final'!$AE$30="Catastrófico"),CONCATENATE("R4C",'Mapa final'!$S$30),"")</f>
        <v/>
      </c>
      <c r="AK39" s="67" t="str">
        <f>IF(AND('Mapa final'!$AC$31="Baja",'Mapa final'!$AE$31="Catastrófico"),CONCATENATE("R4C",'Mapa final'!$S$31),"")</f>
        <v/>
      </c>
      <c r="AL39" s="67" t="str">
        <f>IF(AND('Mapa final'!$AC$32="Baja",'Mapa final'!$AE$32="Catastrófico"),CONCATENATE("R4C",'Mapa final'!$S$32),"")</f>
        <v/>
      </c>
      <c r="AM39" s="68" t="str">
        <f>IF(AND('Mapa final'!$AC$33="Baja",'Mapa final'!$AE$33="Catastrófico"),CONCATENATE("R4C",'Mapa final'!$S$33),"")</f>
        <v/>
      </c>
      <c r="AN39" s="95"/>
      <c r="AO39" s="461"/>
      <c r="AP39" s="462"/>
      <c r="AQ39" s="462"/>
      <c r="AR39" s="462"/>
      <c r="AS39" s="462"/>
      <c r="AT39" s="463"/>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80" ht="15" customHeight="1" x14ac:dyDescent="0.25">
      <c r="A40" s="95"/>
      <c r="B40" s="388"/>
      <c r="C40" s="388"/>
      <c r="D40" s="389"/>
      <c r="E40" s="429"/>
      <c r="F40" s="430"/>
      <c r="G40" s="430"/>
      <c r="H40" s="430"/>
      <c r="I40" s="446"/>
      <c r="J40" s="88" t="str">
        <f>IF(AND('Mapa final'!$AC$34="Baja",'Mapa final'!$AE$34="Leve"),CONCATENATE("R5C",'Mapa final'!$S$34),"")</f>
        <v/>
      </c>
      <c r="K40" s="89" t="str">
        <f>IF(AND('Mapa final'!$AC$35="Baja",'Mapa final'!$AE$35="Leve"),CONCATENATE("R5C",'Mapa final'!$S$35),"")</f>
        <v/>
      </c>
      <c r="L40" s="89" t="str">
        <f>IF(AND('Mapa final'!$AC$36="Baja",'Mapa final'!$AE$36="Leve"),CONCATENATE("R5C",'Mapa final'!$S$36),"")</f>
        <v/>
      </c>
      <c r="M40" s="89" t="str">
        <f>IF(AND('Mapa final'!$AC$37="Baja",'Mapa final'!$AE$37="Leve"),CONCATENATE("R5C",'Mapa final'!$S$37),"")</f>
        <v/>
      </c>
      <c r="N40" s="89" t="str">
        <f>IF(AND('Mapa final'!$AC$38="Baja",'Mapa final'!$AE$38="Leve"),CONCATENATE("R5C",'Mapa final'!$S$38),"")</f>
        <v/>
      </c>
      <c r="O40" s="90" t="str">
        <f>IF(AND('Mapa final'!$AC$39="Baja",'Mapa final'!$AE$39="Leve"),CONCATENATE("R5C",'Mapa final'!$S$39),"")</f>
        <v/>
      </c>
      <c r="P40" s="79" t="str">
        <f>IF(AND('Mapa final'!$AC$34="Baja",'Mapa final'!$AE$34="Menor"),CONCATENATE("R5C",'Mapa final'!$S$34),"")</f>
        <v/>
      </c>
      <c r="Q40" s="80" t="str">
        <f>IF(AND('Mapa final'!$AC$35="Baja",'Mapa final'!$AE$35="Menor"),CONCATENATE("R5C",'Mapa final'!$S$35),"")</f>
        <v/>
      </c>
      <c r="R40" s="80" t="str">
        <f>IF(AND('Mapa final'!$AC$36="Baja",'Mapa final'!$AE$36="Menor"),CONCATENATE("R5C",'Mapa final'!$S$36),"")</f>
        <v/>
      </c>
      <c r="S40" s="80" t="str">
        <f>IF(AND('Mapa final'!$AC$37="Baja",'Mapa final'!$AE$37="Menor"),CONCATENATE("R5C",'Mapa final'!$S$37),"")</f>
        <v/>
      </c>
      <c r="T40" s="80" t="str">
        <f>IF(AND('Mapa final'!$AC$38="Baja",'Mapa final'!$AE$38="Menor"),CONCATENATE("R5C",'Mapa final'!$S$38),"")</f>
        <v/>
      </c>
      <c r="U40" s="81" t="str">
        <f>IF(AND('Mapa final'!$AC$39="Baja",'Mapa final'!$AE$39="Menor"),CONCATENATE("R5C",'Mapa final'!$S$39),"")</f>
        <v/>
      </c>
      <c r="V40" s="79" t="str">
        <f>IF(AND('Mapa final'!$AC$34="Baja",'Mapa final'!$AE$34="Moderado"),CONCATENATE("R5C",'Mapa final'!$S$34),"")</f>
        <v/>
      </c>
      <c r="W40" s="80" t="str">
        <f>IF(AND('Mapa final'!$AC$35="Baja",'Mapa final'!$AE$35="Moderado"),CONCATENATE("R5C",'Mapa final'!$S$35),"")</f>
        <v/>
      </c>
      <c r="X40" s="80" t="str">
        <f>IF(AND('Mapa final'!$AC$36="Baja",'Mapa final'!$AE$36="Moderado"),CONCATENATE("R5C",'Mapa final'!$S$36),"")</f>
        <v/>
      </c>
      <c r="Y40" s="80" t="str">
        <f>IF(AND('Mapa final'!$AC$37="Baja",'Mapa final'!$AE$37="Moderado"),CONCATENATE("R5C",'Mapa final'!$S$37),"")</f>
        <v/>
      </c>
      <c r="Z40" s="80" t="str">
        <f>IF(AND('Mapa final'!$AC$38="Baja",'Mapa final'!$AE$38="Moderado"),CONCATENATE("R5C",'Mapa final'!$S$38),"")</f>
        <v/>
      </c>
      <c r="AA40" s="81" t="str">
        <f>IF(AND('Mapa final'!$AC$39="Baja",'Mapa final'!$AE$39="Moderado"),CONCATENATE("R5C",'Mapa final'!$S$39),"")</f>
        <v/>
      </c>
      <c r="AB40" s="63" t="str">
        <f>IF(AND('Mapa final'!$AC$34="Baja",'Mapa final'!$AE$34="Mayor"),CONCATENATE("R5C",'Mapa final'!$S$34),"")</f>
        <v/>
      </c>
      <c r="AC40" s="64" t="str">
        <f>IF(AND('Mapa final'!$AC$35="Baja",'Mapa final'!$AE$35="Mayor"),CONCATENATE("R5C",'Mapa final'!$S$35),"")</f>
        <v/>
      </c>
      <c r="AD40" s="69" t="str">
        <f>IF(AND('Mapa final'!$AC$36="Baja",'Mapa final'!$AE$36="Mayor"),CONCATENATE("R5C",'Mapa final'!$S$36),"")</f>
        <v/>
      </c>
      <c r="AE40" s="69" t="str">
        <f>IF(AND('Mapa final'!$AC$37="Baja",'Mapa final'!$AE$37="Mayor"),CONCATENATE("R5C",'Mapa final'!$S$37),"")</f>
        <v/>
      </c>
      <c r="AF40" s="69" t="str">
        <f>IF(AND('Mapa final'!$AC$38="Baja",'Mapa final'!$AE$38="Mayor"),CONCATENATE("R5C",'Mapa final'!$S$38),"")</f>
        <v/>
      </c>
      <c r="AG40" s="65" t="str">
        <f>IF(AND('Mapa final'!$AC$39="Baja",'Mapa final'!$AE$39="Mayor"),CONCATENATE("R5C",'Mapa final'!$S$39),"")</f>
        <v/>
      </c>
      <c r="AH40" s="66" t="str">
        <f>IF(AND('Mapa final'!$AC$34="Baja",'Mapa final'!$AE$34="Catastrófico"),CONCATENATE("R5C",'Mapa final'!$S$34),"")</f>
        <v/>
      </c>
      <c r="AI40" s="67" t="str">
        <f>IF(AND('Mapa final'!$AC$35="Baja",'Mapa final'!$AE$35="Catastrófico"),CONCATENATE("R5C",'Mapa final'!$S$35),"")</f>
        <v/>
      </c>
      <c r="AJ40" s="67" t="str">
        <f>IF(AND('Mapa final'!$AC$36="Baja",'Mapa final'!$AE$36="Catastrófico"),CONCATENATE("R5C",'Mapa final'!$S$36),"")</f>
        <v/>
      </c>
      <c r="AK40" s="67" t="str">
        <f>IF(AND('Mapa final'!$AC$37="Baja",'Mapa final'!$AE$37="Catastrófico"),CONCATENATE("R5C",'Mapa final'!$S$37),"")</f>
        <v/>
      </c>
      <c r="AL40" s="67" t="str">
        <f>IF(AND('Mapa final'!$AC$38="Baja",'Mapa final'!$AE$38="Catastrófico"),CONCATENATE("R5C",'Mapa final'!$S$38),"")</f>
        <v/>
      </c>
      <c r="AM40" s="68" t="str">
        <f>IF(AND('Mapa final'!$AC$39="Baja",'Mapa final'!$AE$39="Catastrófico"),CONCATENATE("R5C",'Mapa final'!$S$39),"")</f>
        <v/>
      </c>
      <c r="AN40" s="95"/>
      <c r="AO40" s="461"/>
      <c r="AP40" s="462"/>
      <c r="AQ40" s="462"/>
      <c r="AR40" s="462"/>
      <c r="AS40" s="462"/>
      <c r="AT40" s="463"/>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1" spans="1:80" ht="15" customHeight="1" x14ac:dyDescent="0.25">
      <c r="A41" s="95"/>
      <c r="B41" s="388"/>
      <c r="C41" s="388"/>
      <c r="D41" s="389"/>
      <c r="E41" s="429"/>
      <c r="F41" s="430"/>
      <c r="G41" s="430"/>
      <c r="H41" s="430"/>
      <c r="I41" s="446"/>
      <c r="J41" s="88" t="str">
        <f>IF(AND('Mapa final'!$AC$40="Baja",'Mapa final'!$AE$40="Leve"),CONCATENATE("R6C",'Mapa final'!$S$40),"")</f>
        <v/>
      </c>
      <c r="K41" s="89" t="str">
        <f>IF(AND('Mapa final'!$AC$41="Baja",'Mapa final'!$AE$41="Leve"),CONCATENATE("R6C",'Mapa final'!$S$41),"")</f>
        <v/>
      </c>
      <c r="L41" s="89" t="str">
        <f>IF(AND('Mapa final'!$AC$42="Baja",'Mapa final'!$AE$42="Leve"),CONCATENATE("R6C",'Mapa final'!$S$42),"")</f>
        <v/>
      </c>
      <c r="M41" s="89" t="str">
        <f>IF(AND('Mapa final'!$AC$43="Baja",'Mapa final'!$AE$43="Leve"),CONCATENATE("R6C",'Mapa final'!$S$43),"")</f>
        <v/>
      </c>
      <c r="N41" s="89" t="str">
        <f>IF(AND('Mapa final'!$AC$44="Baja",'Mapa final'!$AE$44="Leve"),CONCATENATE("R6C",'Mapa final'!$S$44),"")</f>
        <v/>
      </c>
      <c r="O41" s="90" t="str">
        <f>IF(AND('Mapa final'!$AC$45="Baja",'Mapa final'!$AE$45="Leve"),CONCATENATE("R6C",'Mapa final'!$S$45),"")</f>
        <v/>
      </c>
      <c r="P41" s="79" t="str">
        <f>IF(AND('Mapa final'!$AC$40="Baja",'Mapa final'!$AE$40="Menor"),CONCATENATE("R6C",'Mapa final'!$S$40),"")</f>
        <v/>
      </c>
      <c r="Q41" s="80" t="str">
        <f>IF(AND('Mapa final'!$AC$41="Baja",'Mapa final'!$AE$41="Menor"),CONCATENATE("R6C",'Mapa final'!$S$41),"")</f>
        <v/>
      </c>
      <c r="R41" s="80" t="str">
        <f>IF(AND('Mapa final'!$AC$42="Baja",'Mapa final'!$AE$42="Menor"),CONCATENATE("R6C",'Mapa final'!$S$42),"")</f>
        <v/>
      </c>
      <c r="S41" s="80" t="str">
        <f>IF(AND('Mapa final'!$AC$43="Baja",'Mapa final'!$AE$43="Menor"),CONCATENATE("R6C",'Mapa final'!$S$43),"")</f>
        <v/>
      </c>
      <c r="T41" s="80" t="str">
        <f>IF(AND('Mapa final'!$AC$44="Baja",'Mapa final'!$AE$44="Menor"),CONCATENATE("R6C",'Mapa final'!$S$44),"")</f>
        <v/>
      </c>
      <c r="U41" s="81" t="str">
        <f>IF(AND('Mapa final'!$AC$45="Baja",'Mapa final'!$AE$45="Menor"),CONCATENATE("R6C",'Mapa final'!$S$45),"")</f>
        <v/>
      </c>
      <c r="V41" s="79" t="str">
        <f>IF(AND('Mapa final'!$AC$40="Baja",'Mapa final'!$AE$40="Moderado"),CONCATENATE("R6C",'Mapa final'!$S$40),"")</f>
        <v/>
      </c>
      <c r="W41" s="80" t="str">
        <f>IF(AND('Mapa final'!$AC$41="Baja",'Mapa final'!$AE$41="Moderado"),CONCATENATE("R6C",'Mapa final'!$S$41),"")</f>
        <v/>
      </c>
      <c r="X41" s="80" t="str">
        <f>IF(AND('Mapa final'!$AC$42="Baja",'Mapa final'!$AE$42="Moderado"),CONCATENATE("R6C",'Mapa final'!$S$42),"")</f>
        <v/>
      </c>
      <c r="Y41" s="80" t="str">
        <f>IF(AND('Mapa final'!$AC$43="Baja",'Mapa final'!$AE$43="Moderado"),CONCATENATE("R6C",'Mapa final'!$S$43),"")</f>
        <v/>
      </c>
      <c r="Z41" s="80" t="str">
        <f>IF(AND('Mapa final'!$AC$44="Baja",'Mapa final'!$AE$44="Moderado"),CONCATENATE("R6C",'Mapa final'!$S$44),"")</f>
        <v/>
      </c>
      <c r="AA41" s="81" t="str">
        <f>IF(AND('Mapa final'!$AC$45="Baja",'Mapa final'!$AE$45="Moderado"),CONCATENATE("R6C",'Mapa final'!$S$45),"")</f>
        <v/>
      </c>
      <c r="AB41" s="63" t="str">
        <f>IF(AND('Mapa final'!$AC$40="Baja",'Mapa final'!$AE$40="Mayor"),CONCATENATE("R6C",'Mapa final'!$S$40),"")</f>
        <v/>
      </c>
      <c r="AC41" s="64" t="str">
        <f>IF(AND('Mapa final'!$AC$41="Baja",'Mapa final'!$AE$41="Mayor"),CONCATENATE("R6C",'Mapa final'!$S$41),"")</f>
        <v/>
      </c>
      <c r="AD41" s="69" t="str">
        <f>IF(AND('Mapa final'!$AC$42="Baja",'Mapa final'!$AE$42="Mayor"),CONCATENATE("R6C",'Mapa final'!$S$42),"")</f>
        <v/>
      </c>
      <c r="AE41" s="69" t="str">
        <f>IF(AND('Mapa final'!$AC$43="Baja",'Mapa final'!$AE$43="Mayor"),CONCATENATE("R6C",'Mapa final'!$S$43),"")</f>
        <v/>
      </c>
      <c r="AF41" s="69" t="str">
        <f>IF(AND('Mapa final'!$AC$44="Baja",'Mapa final'!$AE$44="Mayor"),CONCATENATE("R6C",'Mapa final'!$S$44),"")</f>
        <v/>
      </c>
      <c r="AG41" s="65" t="str">
        <f>IF(AND('Mapa final'!$AC$45="Baja",'Mapa final'!$AE$45="Mayor"),CONCATENATE("R6C",'Mapa final'!$S$45),"")</f>
        <v/>
      </c>
      <c r="AH41" s="66" t="str">
        <f>IF(AND('Mapa final'!$AC$40="Baja",'Mapa final'!$AE$40="Catastrófico"),CONCATENATE("R6C",'Mapa final'!$S$40),"")</f>
        <v/>
      </c>
      <c r="AI41" s="67" t="str">
        <f>IF(AND('Mapa final'!$AC$41="Baja",'Mapa final'!$AE$41="Catastrófico"),CONCATENATE("R6C",'Mapa final'!$S$41),"")</f>
        <v/>
      </c>
      <c r="AJ41" s="67" t="str">
        <f>IF(AND('Mapa final'!$AC$42="Baja",'Mapa final'!$AE$42="Catastrófico"),CONCATENATE("R6C",'Mapa final'!$S$42),"")</f>
        <v/>
      </c>
      <c r="AK41" s="67" t="str">
        <f>IF(AND('Mapa final'!$AC$43="Baja",'Mapa final'!$AE$43="Catastrófico"),CONCATENATE("R6C",'Mapa final'!$S$43),"")</f>
        <v/>
      </c>
      <c r="AL41" s="67" t="str">
        <f>IF(AND('Mapa final'!$AC$44="Baja",'Mapa final'!$AE$44="Catastrófico"),CONCATENATE("R6C",'Mapa final'!$S$44),"")</f>
        <v/>
      </c>
      <c r="AM41" s="68" t="str">
        <f>IF(AND('Mapa final'!$AC$45="Baja",'Mapa final'!$AE$45="Catastrófico"),CONCATENATE("R6C",'Mapa final'!$S$45),"")</f>
        <v/>
      </c>
      <c r="AN41" s="95"/>
      <c r="AO41" s="461"/>
      <c r="AP41" s="462"/>
      <c r="AQ41" s="462"/>
      <c r="AR41" s="462"/>
      <c r="AS41" s="462"/>
      <c r="AT41" s="463"/>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row>
    <row r="42" spans="1:80" ht="15" customHeight="1" x14ac:dyDescent="0.25">
      <c r="A42" s="95"/>
      <c r="B42" s="388"/>
      <c r="C42" s="388"/>
      <c r="D42" s="389"/>
      <c r="E42" s="429"/>
      <c r="F42" s="430"/>
      <c r="G42" s="430"/>
      <c r="H42" s="430"/>
      <c r="I42" s="446"/>
      <c r="J42" s="88" t="str">
        <f>IF(AND('Mapa final'!$AC$46="Baja",'Mapa final'!$AE$46="Leve"),CONCATENATE("R7C",'Mapa final'!$S$46),"")</f>
        <v/>
      </c>
      <c r="K42" s="89" t="str">
        <f>IF(AND('Mapa final'!$AC$47="Baja",'Mapa final'!$AE$47="Leve"),CONCATENATE("R7C",'Mapa final'!$S$47),"")</f>
        <v/>
      </c>
      <c r="L42" s="89" t="str">
        <f>IF(AND('Mapa final'!$AC$48="Baja",'Mapa final'!$AE$48="Leve"),CONCATENATE("R7C",'Mapa final'!$S$48),"")</f>
        <v/>
      </c>
      <c r="M42" s="89" t="str">
        <f>IF(AND('Mapa final'!$AC$49="Baja",'Mapa final'!$AE$49="Leve"),CONCATENATE("R7C",'Mapa final'!$S$49),"")</f>
        <v/>
      </c>
      <c r="N42" s="89" t="str">
        <f>IF(AND('Mapa final'!$AC$50="Baja",'Mapa final'!$AE$50="Leve"),CONCATENATE("R7C",'Mapa final'!$S$50),"")</f>
        <v/>
      </c>
      <c r="O42" s="90" t="str">
        <f>IF(AND('Mapa final'!$AC$51="Baja",'Mapa final'!$AE$51="Leve"),CONCATENATE("R7C",'Mapa final'!$S$51),"")</f>
        <v/>
      </c>
      <c r="P42" s="79" t="str">
        <f>IF(AND('Mapa final'!$AC$46="Baja",'Mapa final'!$AE$46="Menor"),CONCATENATE("R7C",'Mapa final'!$S$46),"")</f>
        <v/>
      </c>
      <c r="Q42" s="80" t="str">
        <f>IF(AND('Mapa final'!$AC$47="Baja",'Mapa final'!$AE$47="Menor"),CONCATENATE("R7C",'Mapa final'!$S$47),"")</f>
        <v/>
      </c>
      <c r="R42" s="80" t="str">
        <f>IF(AND('Mapa final'!$AC$48="Baja",'Mapa final'!$AE$48="Menor"),CONCATENATE("R7C",'Mapa final'!$S$48),"")</f>
        <v/>
      </c>
      <c r="S42" s="80" t="str">
        <f>IF(AND('Mapa final'!$AC$49="Baja",'Mapa final'!$AE$49="Menor"),CONCATENATE("R7C",'Mapa final'!$S$49),"")</f>
        <v/>
      </c>
      <c r="T42" s="80" t="str">
        <f>IF(AND('Mapa final'!$AC$50="Baja",'Mapa final'!$AE$50="Menor"),CONCATENATE("R7C",'Mapa final'!$S$50),"")</f>
        <v/>
      </c>
      <c r="U42" s="81" t="str">
        <f>IF(AND('Mapa final'!$AC$51="Baja",'Mapa final'!$AE$51="Menor"),CONCATENATE("R7C",'Mapa final'!$S$51),"")</f>
        <v/>
      </c>
      <c r="V42" s="79" t="str">
        <f>IF(AND('Mapa final'!$AC$46="Baja",'Mapa final'!$AE$46="Moderado"),CONCATENATE("R7C",'Mapa final'!$S$46),"")</f>
        <v/>
      </c>
      <c r="W42" s="80" t="str">
        <f>IF(AND('Mapa final'!$AC$47="Baja",'Mapa final'!$AE$47="Moderado"),CONCATENATE("R7C",'Mapa final'!$S$47),"")</f>
        <v/>
      </c>
      <c r="X42" s="80" t="str">
        <f>IF(AND('Mapa final'!$AC$48="Baja",'Mapa final'!$AE$48="Moderado"),CONCATENATE("R7C",'Mapa final'!$S$48),"")</f>
        <v/>
      </c>
      <c r="Y42" s="80" t="str">
        <f>IF(AND('Mapa final'!$AC$49="Baja",'Mapa final'!$AE$49="Moderado"),CONCATENATE("R7C",'Mapa final'!$S$49),"")</f>
        <v/>
      </c>
      <c r="Z42" s="80" t="str">
        <f>IF(AND('Mapa final'!$AC$50="Baja",'Mapa final'!$AE$50="Moderado"),CONCATENATE("R7C",'Mapa final'!$S$50),"")</f>
        <v/>
      </c>
      <c r="AA42" s="81" t="str">
        <f>IF(AND('Mapa final'!$AC$51="Baja",'Mapa final'!$AE$51="Moderado"),CONCATENATE("R7C",'Mapa final'!$S$51),"")</f>
        <v/>
      </c>
      <c r="AB42" s="63" t="str">
        <f>IF(AND('Mapa final'!$AC$46="Baja",'Mapa final'!$AE$46="Mayor"),CONCATENATE("R7C",'Mapa final'!$S$46),"")</f>
        <v/>
      </c>
      <c r="AC42" s="64" t="str">
        <f>IF(AND('Mapa final'!$AC$47="Baja",'Mapa final'!$AE$47="Mayor"),CONCATENATE("R7C",'Mapa final'!$S$47),"")</f>
        <v/>
      </c>
      <c r="AD42" s="69" t="str">
        <f>IF(AND('Mapa final'!$AC$48="Baja",'Mapa final'!$AE$48="Mayor"),CONCATENATE("R7C",'Mapa final'!$S$48),"")</f>
        <v/>
      </c>
      <c r="AE42" s="69" t="str">
        <f>IF(AND('Mapa final'!$AC$49="Baja",'Mapa final'!$AE$49="Mayor"),CONCATENATE("R7C",'Mapa final'!$S$49),"")</f>
        <v/>
      </c>
      <c r="AF42" s="69" t="str">
        <f>IF(AND('Mapa final'!$AC$50="Baja",'Mapa final'!$AE$50="Mayor"),CONCATENATE("R7C",'Mapa final'!$S$50),"")</f>
        <v/>
      </c>
      <c r="AG42" s="65" t="str">
        <f>IF(AND('Mapa final'!$AC$51="Baja",'Mapa final'!$AE$51="Mayor"),CONCATENATE("R7C",'Mapa final'!$S$51),"")</f>
        <v/>
      </c>
      <c r="AH42" s="66" t="str">
        <f>IF(AND('Mapa final'!$AC$46="Baja",'Mapa final'!$AE$46="Catastrófico"),CONCATENATE("R7C",'Mapa final'!$S$46),"")</f>
        <v/>
      </c>
      <c r="AI42" s="67" t="str">
        <f>IF(AND('Mapa final'!$AC$47="Baja",'Mapa final'!$AE$47="Catastrófico"),CONCATENATE("R7C",'Mapa final'!$S$47),"")</f>
        <v/>
      </c>
      <c r="AJ42" s="67" t="str">
        <f>IF(AND('Mapa final'!$AC$48="Baja",'Mapa final'!$AE$48="Catastrófico"),CONCATENATE("R7C",'Mapa final'!$S$48),"")</f>
        <v/>
      </c>
      <c r="AK42" s="67" t="str">
        <f>IF(AND('Mapa final'!$AC$49="Baja",'Mapa final'!$AE$49="Catastrófico"),CONCATENATE("R7C",'Mapa final'!$S$49),"")</f>
        <v/>
      </c>
      <c r="AL42" s="67" t="str">
        <f>IF(AND('Mapa final'!$AC$50="Baja",'Mapa final'!$AE$50="Catastrófico"),CONCATENATE("R7C",'Mapa final'!$S$50),"")</f>
        <v/>
      </c>
      <c r="AM42" s="68" t="str">
        <f>IF(AND('Mapa final'!$AC$51="Baja",'Mapa final'!$AE$51="Catastrófico"),CONCATENATE("R7C",'Mapa final'!$S$51),"")</f>
        <v/>
      </c>
      <c r="AN42" s="95"/>
      <c r="AO42" s="461"/>
      <c r="AP42" s="462"/>
      <c r="AQ42" s="462"/>
      <c r="AR42" s="462"/>
      <c r="AS42" s="462"/>
      <c r="AT42" s="463"/>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pans="1:80" ht="15" customHeight="1" x14ac:dyDescent="0.25">
      <c r="A43" s="95"/>
      <c r="B43" s="388"/>
      <c r="C43" s="388"/>
      <c r="D43" s="389"/>
      <c r="E43" s="429"/>
      <c r="F43" s="430"/>
      <c r="G43" s="430"/>
      <c r="H43" s="430"/>
      <c r="I43" s="446"/>
      <c r="J43" s="88" t="str">
        <f>IF(AND('Mapa final'!$AC$52="Baja",'Mapa final'!$AE$52="Leve"),CONCATENATE("R8C",'Mapa final'!$S$52),"")</f>
        <v/>
      </c>
      <c r="K43" s="89" t="str">
        <f>IF(AND('Mapa final'!$AC$53="Baja",'Mapa final'!$AE$53="Leve"),CONCATENATE("R8C",'Mapa final'!$S$53),"")</f>
        <v/>
      </c>
      <c r="L43" s="89" t="str">
        <f>IF(AND('Mapa final'!$AC$54="Baja",'Mapa final'!$AE$54="Leve"),CONCATENATE("R8C",'Mapa final'!$S$54),"")</f>
        <v/>
      </c>
      <c r="M43" s="89" t="str">
        <f>IF(AND('Mapa final'!$AC$55="Baja",'Mapa final'!$AE$55="Leve"),CONCATENATE("R8C",'Mapa final'!$S$55),"")</f>
        <v/>
      </c>
      <c r="N43" s="89" t="str">
        <f>IF(AND('Mapa final'!$AC$56="Baja",'Mapa final'!$AE$56="Leve"),CONCATENATE("R8C",'Mapa final'!$S$56),"")</f>
        <v/>
      </c>
      <c r="O43" s="90" t="str">
        <f>IF(AND('Mapa final'!$AC$57="Baja",'Mapa final'!$AE$57="Leve"),CONCATENATE("R8C",'Mapa final'!$S$57),"")</f>
        <v/>
      </c>
      <c r="P43" s="79" t="str">
        <f>IF(AND('Mapa final'!$AC$52="Baja",'Mapa final'!$AE$52="Menor"),CONCATENATE("R8C",'Mapa final'!$S$52),"")</f>
        <v/>
      </c>
      <c r="Q43" s="80" t="str">
        <f>IF(AND('Mapa final'!$AC$53="Baja",'Mapa final'!$AE$53="Menor"),CONCATENATE("R8C",'Mapa final'!$S$53),"")</f>
        <v/>
      </c>
      <c r="R43" s="80" t="str">
        <f>IF(AND('Mapa final'!$AC$54="Baja",'Mapa final'!$AE$54="Menor"),CONCATENATE("R8C",'Mapa final'!$S$54),"")</f>
        <v/>
      </c>
      <c r="S43" s="80" t="str">
        <f>IF(AND('Mapa final'!$AC$55="Baja",'Mapa final'!$AE$55="Menor"),CONCATENATE("R8C",'Mapa final'!$S$55),"")</f>
        <v/>
      </c>
      <c r="T43" s="80" t="str">
        <f>IF(AND('Mapa final'!$AC$56="Baja",'Mapa final'!$AE$56="Menor"),CONCATENATE("R8C",'Mapa final'!$S$56),"")</f>
        <v/>
      </c>
      <c r="U43" s="81" t="str">
        <f>IF(AND('Mapa final'!$AC$57="Baja",'Mapa final'!$AE$57="Menor"),CONCATENATE("R8C",'Mapa final'!$S$57),"")</f>
        <v/>
      </c>
      <c r="V43" s="79" t="str">
        <f>IF(AND('Mapa final'!$AC$52="Baja",'Mapa final'!$AE$52="Moderado"),CONCATENATE("R8C",'Mapa final'!$S$52),"")</f>
        <v/>
      </c>
      <c r="W43" s="80" t="str">
        <f>IF(AND('Mapa final'!$AC$53="Baja",'Mapa final'!$AE$53="Moderado"),CONCATENATE("R8C",'Mapa final'!$S$53),"")</f>
        <v/>
      </c>
      <c r="X43" s="80" t="str">
        <f>IF(AND('Mapa final'!$AC$54="Baja",'Mapa final'!$AE$54="Moderado"),CONCATENATE("R8C",'Mapa final'!$S$54),"")</f>
        <v/>
      </c>
      <c r="Y43" s="80" t="str">
        <f>IF(AND('Mapa final'!$AC$55="Baja",'Mapa final'!$AE$55="Moderado"),CONCATENATE("R8C",'Mapa final'!$S$55),"")</f>
        <v/>
      </c>
      <c r="Z43" s="80" t="str">
        <f>IF(AND('Mapa final'!$AC$56="Baja",'Mapa final'!$AE$56="Moderado"),CONCATENATE("R8C",'Mapa final'!$S$56),"")</f>
        <v/>
      </c>
      <c r="AA43" s="81" t="str">
        <f>IF(AND('Mapa final'!$AC$57="Baja",'Mapa final'!$AE$57="Moderado"),CONCATENATE("R8C",'Mapa final'!$S$57),"")</f>
        <v/>
      </c>
      <c r="AB43" s="63" t="str">
        <f>IF(AND('Mapa final'!$AC$52="Baja",'Mapa final'!$AE$52="Mayor"),CONCATENATE("R8C",'Mapa final'!$S$52),"")</f>
        <v/>
      </c>
      <c r="AC43" s="64" t="str">
        <f>IF(AND('Mapa final'!$AC$53="Baja",'Mapa final'!$AE$53="Mayor"),CONCATENATE("R8C",'Mapa final'!$S$53),"")</f>
        <v/>
      </c>
      <c r="AD43" s="69" t="str">
        <f>IF(AND('Mapa final'!$AC$54="Baja",'Mapa final'!$AE$54="Mayor"),CONCATENATE("R8C",'Mapa final'!$S$54),"")</f>
        <v/>
      </c>
      <c r="AE43" s="69" t="str">
        <f>IF(AND('Mapa final'!$AC$55="Baja",'Mapa final'!$AE$55="Mayor"),CONCATENATE("R8C",'Mapa final'!$S$55),"")</f>
        <v/>
      </c>
      <c r="AF43" s="69" t="str">
        <f>IF(AND('Mapa final'!$AC$56="Baja",'Mapa final'!$AE$56="Mayor"),CONCATENATE("R8C",'Mapa final'!$S$56),"")</f>
        <v/>
      </c>
      <c r="AG43" s="65" t="str">
        <f>IF(AND('Mapa final'!$AC$57="Baja",'Mapa final'!$AE$57="Mayor"),CONCATENATE("R8C",'Mapa final'!$S$57),"")</f>
        <v/>
      </c>
      <c r="AH43" s="66" t="str">
        <f>IF(AND('Mapa final'!$AC$52="Baja",'Mapa final'!$AE$52="Catastrófico"),CONCATENATE("R8C",'Mapa final'!$S$52),"")</f>
        <v/>
      </c>
      <c r="AI43" s="67" t="str">
        <f>IF(AND('Mapa final'!$AC$53="Baja",'Mapa final'!$AE$53="Catastrófico"),CONCATENATE("R8C",'Mapa final'!$S$53),"")</f>
        <v/>
      </c>
      <c r="AJ43" s="67" t="str">
        <f>IF(AND('Mapa final'!$AC$54="Baja",'Mapa final'!$AE$54="Catastrófico"),CONCATENATE("R8C",'Mapa final'!$S$54),"")</f>
        <v/>
      </c>
      <c r="AK43" s="67" t="str">
        <f>IF(AND('Mapa final'!$AC$55="Baja",'Mapa final'!$AE$55="Catastrófico"),CONCATENATE("R8C",'Mapa final'!$S$55),"")</f>
        <v/>
      </c>
      <c r="AL43" s="67" t="str">
        <f>IF(AND('Mapa final'!$AC$56="Baja",'Mapa final'!$AE$56="Catastrófico"),CONCATENATE("R8C",'Mapa final'!$S$56),"")</f>
        <v/>
      </c>
      <c r="AM43" s="68" t="str">
        <f>IF(AND('Mapa final'!$AC$57="Baja",'Mapa final'!$AE$57="Catastrófico"),CONCATENATE("R8C",'Mapa final'!$S$57),"")</f>
        <v/>
      </c>
      <c r="AN43" s="95"/>
      <c r="AO43" s="461"/>
      <c r="AP43" s="462"/>
      <c r="AQ43" s="462"/>
      <c r="AR43" s="462"/>
      <c r="AS43" s="462"/>
      <c r="AT43" s="463"/>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row>
    <row r="44" spans="1:80" ht="15" customHeight="1" x14ac:dyDescent="0.25">
      <c r="A44" s="95"/>
      <c r="B44" s="388"/>
      <c r="C44" s="388"/>
      <c r="D44" s="389"/>
      <c r="E44" s="429"/>
      <c r="F44" s="430"/>
      <c r="G44" s="430"/>
      <c r="H44" s="430"/>
      <c r="I44" s="446"/>
      <c r="J44" s="88" t="str">
        <f>IF(AND('Mapa final'!$AC$58="Baja",'Mapa final'!$AE$58="Leve"),CONCATENATE("R9C",'Mapa final'!$S$58),"")</f>
        <v/>
      </c>
      <c r="K44" s="89" t="str">
        <f>IF(AND('Mapa final'!$AC$59="Baja",'Mapa final'!$AE$59="Leve"),CONCATENATE("R9C",'Mapa final'!$S$59),"")</f>
        <v/>
      </c>
      <c r="L44" s="89" t="str">
        <f>IF(AND('Mapa final'!$AC$60="Baja",'Mapa final'!$AE$60="Leve"),CONCATENATE("R9C",'Mapa final'!$S$60),"")</f>
        <v/>
      </c>
      <c r="M44" s="89" t="str">
        <f>IF(AND('Mapa final'!$AC$61="Baja",'Mapa final'!$AE$61="Leve"),CONCATENATE("R9C",'Mapa final'!$S$61),"")</f>
        <v/>
      </c>
      <c r="N44" s="89" t="str">
        <f>IF(AND('Mapa final'!$AC$62="Baja",'Mapa final'!$AE$62="Leve"),CONCATENATE("R9C",'Mapa final'!$S$62),"")</f>
        <v/>
      </c>
      <c r="O44" s="90" t="str">
        <f>IF(AND('Mapa final'!$AC$63="Baja",'Mapa final'!$AE$63="Leve"),CONCATENATE("R9C",'Mapa final'!$S$63),"")</f>
        <v/>
      </c>
      <c r="P44" s="79" t="str">
        <f>IF(AND('Mapa final'!$AC$58="Baja",'Mapa final'!$AE$58="Menor"),CONCATENATE("R9C",'Mapa final'!$S$58),"")</f>
        <v/>
      </c>
      <c r="Q44" s="80" t="str">
        <f>IF(AND('Mapa final'!$AC$59="Baja",'Mapa final'!$AE$59="Menor"),CONCATENATE("R9C",'Mapa final'!$S$59),"")</f>
        <v/>
      </c>
      <c r="R44" s="80" t="str">
        <f>IF(AND('Mapa final'!$AC$60="Baja",'Mapa final'!$AE$60="Menor"),CONCATENATE("R9C",'Mapa final'!$S$60),"")</f>
        <v/>
      </c>
      <c r="S44" s="80" t="str">
        <f>IF(AND('Mapa final'!$AC$61="Baja",'Mapa final'!$AE$61="Menor"),CONCATENATE("R9C",'Mapa final'!$S$61),"")</f>
        <v/>
      </c>
      <c r="T44" s="80" t="str">
        <f>IF(AND('Mapa final'!$AC$62="Baja",'Mapa final'!$AE$62="Menor"),CONCATENATE("R9C",'Mapa final'!$S$62),"")</f>
        <v/>
      </c>
      <c r="U44" s="81" t="str">
        <f>IF(AND('Mapa final'!$AC$63="Baja",'Mapa final'!$AE$63="Menor"),CONCATENATE("R9C",'Mapa final'!$S$63),"")</f>
        <v/>
      </c>
      <c r="V44" s="79" t="str">
        <f>IF(AND('Mapa final'!$AC$58="Baja",'Mapa final'!$AE$58="Moderado"),CONCATENATE("R9C",'Mapa final'!$S$58),"")</f>
        <v/>
      </c>
      <c r="W44" s="80" t="str">
        <f>IF(AND('Mapa final'!$AC$59="Baja",'Mapa final'!$AE$59="Moderado"),CONCATENATE("R9C",'Mapa final'!$S$59),"")</f>
        <v/>
      </c>
      <c r="X44" s="80" t="str">
        <f>IF(AND('Mapa final'!$AC$60="Baja",'Mapa final'!$AE$60="Moderado"),CONCATENATE("R9C",'Mapa final'!$S$60),"")</f>
        <v/>
      </c>
      <c r="Y44" s="80" t="str">
        <f>IF(AND('Mapa final'!$AC$61="Baja",'Mapa final'!$AE$61="Moderado"),CONCATENATE("R9C",'Mapa final'!$S$61),"")</f>
        <v/>
      </c>
      <c r="Z44" s="80" t="str">
        <f>IF(AND('Mapa final'!$AC$62="Baja",'Mapa final'!$AE$62="Moderado"),CONCATENATE("R9C",'Mapa final'!$S$62),"")</f>
        <v/>
      </c>
      <c r="AA44" s="81" t="str">
        <f>IF(AND('Mapa final'!$AC$63="Baja",'Mapa final'!$AE$63="Moderado"),CONCATENATE("R9C",'Mapa final'!$S$63),"")</f>
        <v/>
      </c>
      <c r="AB44" s="63" t="str">
        <f>IF(AND('Mapa final'!$AC$58="Baja",'Mapa final'!$AE$58="Mayor"),CONCATENATE("R9C",'Mapa final'!$S$58),"")</f>
        <v/>
      </c>
      <c r="AC44" s="64" t="str">
        <f>IF(AND('Mapa final'!$AC$59="Baja",'Mapa final'!$AE$59="Mayor"),CONCATENATE("R9C",'Mapa final'!$S$59),"")</f>
        <v/>
      </c>
      <c r="AD44" s="69" t="str">
        <f>IF(AND('Mapa final'!$AC$60="Baja",'Mapa final'!$AE$60="Mayor"),CONCATENATE("R9C",'Mapa final'!$S$60),"")</f>
        <v/>
      </c>
      <c r="AE44" s="69" t="str">
        <f>IF(AND('Mapa final'!$AC$61="Baja",'Mapa final'!$AE$61="Mayor"),CONCATENATE("R9C",'Mapa final'!$S$61),"")</f>
        <v/>
      </c>
      <c r="AF44" s="69" t="str">
        <f>IF(AND('Mapa final'!$AC$62="Baja",'Mapa final'!$AE$62="Mayor"),CONCATENATE("R9C",'Mapa final'!$S$62),"")</f>
        <v/>
      </c>
      <c r="AG44" s="65" t="str">
        <f>IF(AND('Mapa final'!$AC$63="Baja",'Mapa final'!$AE$63="Mayor"),CONCATENATE("R9C",'Mapa final'!$S$63),"")</f>
        <v/>
      </c>
      <c r="AH44" s="66" t="str">
        <f>IF(AND('Mapa final'!$AC$58="Baja",'Mapa final'!$AE$58="Catastrófico"),CONCATENATE("R9C",'Mapa final'!$S$58),"")</f>
        <v/>
      </c>
      <c r="AI44" s="67" t="str">
        <f>IF(AND('Mapa final'!$AC$59="Baja",'Mapa final'!$AE$59="Catastrófico"),CONCATENATE("R9C",'Mapa final'!$S$59),"")</f>
        <v/>
      </c>
      <c r="AJ44" s="67" t="str">
        <f>IF(AND('Mapa final'!$AC$60="Baja",'Mapa final'!$AE$60="Catastrófico"),CONCATENATE("R9C",'Mapa final'!$S$60),"")</f>
        <v/>
      </c>
      <c r="AK44" s="67" t="str">
        <f>IF(AND('Mapa final'!$AC$61="Baja",'Mapa final'!$AE$61="Catastrófico"),CONCATENATE("R9C",'Mapa final'!$S$61),"")</f>
        <v/>
      </c>
      <c r="AL44" s="67" t="str">
        <f>IF(AND('Mapa final'!$AC$62="Baja",'Mapa final'!$AE$62="Catastrófico"),CONCATENATE("R9C",'Mapa final'!$S$62),"")</f>
        <v/>
      </c>
      <c r="AM44" s="68" t="str">
        <f>IF(AND('Mapa final'!$AC$63="Baja",'Mapa final'!$AE$63="Catastrófico"),CONCATENATE("R9C",'Mapa final'!$S$63),"")</f>
        <v/>
      </c>
      <c r="AN44" s="95"/>
      <c r="AO44" s="461"/>
      <c r="AP44" s="462"/>
      <c r="AQ44" s="462"/>
      <c r="AR44" s="462"/>
      <c r="AS44" s="462"/>
      <c r="AT44" s="463"/>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row>
    <row r="45" spans="1:80" ht="15.75" customHeight="1" thickBot="1" x14ac:dyDescent="0.3">
      <c r="A45" s="95"/>
      <c r="B45" s="388"/>
      <c r="C45" s="388"/>
      <c r="D45" s="389"/>
      <c r="E45" s="432"/>
      <c r="F45" s="433"/>
      <c r="G45" s="433"/>
      <c r="H45" s="433"/>
      <c r="I45" s="433"/>
      <c r="J45" s="91" t="str">
        <f>IF(AND('Mapa final'!$AC$64="Baja",'Mapa final'!$AE$64="Leve"),CONCATENATE("R10C",'Mapa final'!$S$64),"")</f>
        <v/>
      </c>
      <c r="K45" s="92" t="str">
        <f>IF(AND('Mapa final'!$AC$65="Baja",'Mapa final'!$AE$65="Leve"),CONCATENATE("R10C",'Mapa final'!$S$65),"")</f>
        <v/>
      </c>
      <c r="L45" s="92" t="str">
        <f>IF(AND('Mapa final'!$AC$66="Baja",'Mapa final'!$AE$66="Leve"),CONCATENATE("R10C",'Mapa final'!$S$66),"")</f>
        <v/>
      </c>
      <c r="M45" s="92" t="str">
        <f>IF(AND('Mapa final'!$AC$67="Baja",'Mapa final'!$AE$67="Leve"),CONCATENATE("R10C",'Mapa final'!$S$67),"")</f>
        <v/>
      </c>
      <c r="N45" s="92" t="str">
        <f>IF(AND('Mapa final'!$AC$68="Baja",'Mapa final'!$AE$68="Leve"),CONCATENATE("R10C",'Mapa final'!$S$68),"")</f>
        <v/>
      </c>
      <c r="O45" s="93" t="str">
        <f>IF(AND('Mapa final'!$AC$69="Baja",'Mapa final'!$AE$69="Leve"),CONCATENATE("R10C",'Mapa final'!$S$69),"")</f>
        <v/>
      </c>
      <c r="P45" s="79" t="str">
        <f>IF(AND('Mapa final'!$AC$64="Baja",'Mapa final'!$AE$64="Menor"),CONCATENATE("R10C",'Mapa final'!$S$64),"")</f>
        <v/>
      </c>
      <c r="Q45" s="80" t="str">
        <f>IF(AND('Mapa final'!$AC$65="Baja",'Mapa final'!$AE$65="Menor"),CONCATENATE("R10C",'Mapa final'!$S$65),"")</f>
        <v/>
      </c>
      <c r="R45" s="80" t="str">
        <f>IF(AND('Mapa final'!$AC$66="Baja",'Mapa final'!$AE$66="Menor"),CONCATENATE("R10C",'Mapa final'!$S$66),"")</f>
        <v/>
      </c>
      <c r="S45" s="80" t="str">
        <f>IF(AND('Mapa final'!$AC$67="Baja",'Mapa final'!$AE$67="Menor"),CONCATENATE("R10C",'Mapa final'!$S$67),"")</f>
        <v/>
      </c>
      <c r="T45" s="80" t="str">
        <f>IF(AND('Mapa final'!$AC$68="Baja",'Mapa final'!$AE$68="Menor"),CONCATENATE("R10C",'Mapa final'!$S$68),"")</f>
        <v/>
      </c>
      <c r="U45" s="81" t="str">
        <f>IF(AND('Mapa final'!$AC$69="Baja",'Mapa final'!$AE$69="Menor"),CONCATENATE("R10C",'Mapa final'!$S$69),"")</f>
        <v/>
      </c>
      <c r="V45" s="82" t="str">
        <f>IF(AND('Mapa final'!$AC$64="Baja",'Mapa final'!$AE$64="Moderado"),CONCATENATE("R10C",'Mapa final'!$S$64),"")</f>
        <v/>
      </c>
      <c r="W45" s="83" t="str">
        <f>IF(AND('Mapa final'!$AC$65="Baja",'Mapa final'!$AE$65="Moderado"),CONCATENATE("R10C",'Mapa final'!$S$65),"")</f>
        <v/>
      </c>
      <c r="X45" s="83" t="str">
        <f>IF(AND('Mapa final'!$AC$66="Baja",'Mapa final'!$AE$66="Moderado"),CONCATENATE("R10C",'Mapa final'!$S$66),"")</f>
        <v/>
      </c>
      <c r="Y45" s="83" t="str">
        <f>IF(AND('Mapa final'!$AC$67="Baja",'Mapa final'!$AE$67="Moderado"),CONCATENATE("R10C",'Mapa final'!$S$67),"")</f>
        <v/>
      </c>
      <c r="Z45" s="83" t="str">
        <f>IF(AND('Mapa final'!$AC$68="Baja",'Mapa final'!$AE$68="Moderado"),CONCATENATE("R10C",'Mapa final'!$S$68),"")</f>
        <v/>
      </c>
      <c r="AA45" s="84" t="str">
        <f>IF(AND('Mapa final'!$AC$69="Baja",'Mapa final'!$AE$69="Moderado"),CONCATENATE("R10C",'Mapa final'!$S$69),"")</f>
        <v/>
      </c>
      <c r="AB45" s="70" t="str">
        <f>IF(AND('Mapa final'!$AC$64="Baja",'Mapa final'!$AE$64="Mayor"),CONCATENATE("R10C",'Mapa final'!$S$64),"")</f>
        <v/>
      </c>
      <c r="AC45" s="71" t="str">
        <f>IF(AND('Mapa final'!$AC$65="Baja",'Mapa final'!$AE$65="Mayor"),CONCATENATE("R10C",'Mapa final'!$S$65),"")</f>
        <v/>
      </c>
      <c r="AD45" s="71" t="str">
        <f>IF(AND('Mapa final'!$AC$66="Baja",'Mapa final'!$AE$66="Mayor"),CONCATENATE("R10C",'Mapa final'!$S$66),"")</f>
        <v/>
      </c>
      <c r="AE45" s="71" t="str">
        <f>IF(AND('Mapa final'!$AC$67="Baja",'Mapa final'!$AE$67="Mayor"),CONCATENATE("R10C",'Mapa final'!$S$67),"")</f>
        <v/>
      </c>
      <c r="AF45" s="71" t="str">
        <f>IF(AND('Mapa final'!$AC$68="Baja",'Mapa final'!$AE$68="Mayor"),CONCATENATE("R10C",'Mapa final'!$S$68),"")</f>
        <v/>
      </c>
      <c r="AG45" s="72" t="str">
        <f>IF(AND('Mapa final'!$AC$69="Baja",'Mapa final'!$AE$69="Mayor"),CONCATENATE("R10C",'Mapa final'!$S$69),"")</f>
        <v/>
      </c>
      <c r="AH45" s="73" t="str">
        <f>IF(AND('Mapa final'!$AC$64="Baja",'Mapa final'!$AE$64="Catastrófico"),CONCATENATE("R10C",'Mapa final'!$S$64),"")</f>
        <v/>
      </c>
      <c r="AI45" s="74" t="str">
        <f>IF(AND('Mapa final'!$AC$65="Baja",'Mapa final'!$AE$65="Catastrófico"),CONCATENATE("R10C",'Mapa final'!$S$65),"")</f>
        <v/>
      </c>
      <c r="AJ45" s="74" t="str">
        <f>IF(AND('Mapa final'!$AC$66="Baja",'Mapa final'!$AE$66="Catastrófico"),CONCATENATE("R10C",'Mapa final'!$S$66),"")</f>
        <v/>
      </c>
      <c r="AK45" s="74" t="str">
        <f>IF(AND('Mapa final'!$AC$67="Baja",'Mapa final'!$AE$67="Catastrófico"),CONCATENATE("R10C",'Mapa final'!$S$67),"")</f>
        <v/>
      </c>
      <c r="AL45" s="74" t="str">
        <f>IF(AND('Mapa final'!$AC$68="Baja",'Mapa final'!$AE$68="Catastrófico"),CONCATENATE("R10C",'Mapa final'!$S$68),"")</f>
        <v/>
      </c>
      <c r="AM45" s="75" t="str">
        <f>IF(AND('Mapa final'!$AC$69="Baja",'Mapa final'!$AE$69="Catastrófico"),CONCATENATE("R10C",'Mapa final'!$S$69),"")</f>
        <v/>
      </c>
      <c r="AN45" s="95"/>
      <c r="AO45" s="464"/>
      <c r="AP45" s="465"/>
      <c r="AQ45" s="465"/>
      <c r="AR45" s="465"/>
      <c r="AS45" s="465"/>
      <c r="AT45" s="466"/>
    </row>
    <row r="46" spans="1:80" ht="46.5" customHeight="1" x14ac:dyDescent="0.35">
      <c r="A46" s="95"/>
      <c r="B46" s="388"/>
      <c r="C46" s="388"/>
      <c r="D46" s="389"/>
      <c r="E46" s="426" t="s">
        <v>111</v>
      </c>
      <c r="F46" s="427"/>
      <c r="G46" s="427"/>
      <c r="H46" s="427"/>
      <c r="I46" s="428"/>
      <c r="J46" s="85" t="str">
        <f>IF(AND('Mapa final'!$AC$9="Muy Baja",'Mapa final'!$AE$9="Leve"),CONCATENATE("R1C",'Mapa final'!$S$9),"")</f>
        <v/>
      </c>
      <c r="K46" s="86" t="str">
        <f>IF(AND('Mapa final'!$AC$11="Muy Baja",'Mapa final'!$AE$11="Leve"),CONCATENATE("R1C",'Mapa final'!$S$11),"")</f>
        <v/>
      </c>
      <c r="L46" s="86" t="str">
        <f>IF(AND('Mapa final'!$AC$12="Muy Baja",'Mapa final'!$AE$12="Leve"),CONCATENATE("R1C",'Mapa final'!$S$12),"")</f>
        <v/>
      </c>
      <c r="M46" s="86" t="str">
        <f>IF(AND('Mapa final'!$AC$13="Muy Baja",'Mapa final'!$AE$13="Leve"),CONCATENATE("R1C",'Mapa final'!$S$13),"")</f>
        <v/>
      </c>
      <c r="N46" s="86" t="str">
        <f>IF(AND('Mapa final'!$AC$14="Muy Baja",'Mapa final'!$AE$14="Leve"),CONCATENATE("R1C",'Mapa final'!$S$14),"")</f>
        <v/>
      </c>
      <c r="O46" s="87" t="str">
        <f>IF(AND('Mapa final'!$AC$15="Muy Baja",'Mapa final'!$AE$15="Leve"),CONCATENATE("R1C",'Mapa final'!$S$15),"")</f>
        <v/>
      </c>
      <c r="P46" s="85" t="str">
        <f>IF(AND('Mapa final'!$AC$9="Muy Baja",'Mapa final'!$AE$9="Menor"),CONCATENATE("R1C",'Mapa final'!$S$9),"")</f>
        <v/>
      </c>
      <c r="Q46" s="86" t="str">
        <f>IF(AND('Mapa final'!$AC$11="Muy Baja",'Mapa final'!$AE$11="Menor"),CONCATENATE("R1C",'Mapa final'!$S$11),"")</f>
        <v/>
      </c>
      <c r="R46" s="86" t="str">
        <f>IF(AND('Mapa final'!$AC$12="Muy Baja",'Mapa final'!$AE$12="Menor"),CONCATENATE("R1C",'Mapa final'!$S$12),"")</f>
        <v/>
      </c>
      <c r="S46" s="86" t="str">
        <f>IF(AND('Mapa final'!$AC$13="Muy Baja",'Mapa final'!$AE$13="Menor"),CONCATENATE("R1C",'Mapa final'!$S$13),"")</f>
        <v/>
      </c>
      <c r="T46" s="86" t="str">
        <f>IF(AND('Mapa final'!$AC$14="Muy Baja",'Mapa final'!$AE$14="Menor"),CONCATENATE("R1C",'Mapa final'!$S$14),"")</f>
        <v/>
      </c>
      <c r="U46" s="87" t="str">
        <f>IF(AND('Mapa final'!$AC$15="Muy Baja",'Mapa final'!$AE$15="Menor"),CONCATENATE("R1C",'Mapa final'!$S$15),"")</f>
        <v/>
      </c>
      <c r="V46" s="76" t="str">
        <f>IF(AND('Mapa final'!$AC$9="Muy Baja",'Mapa final'!$AE$9="Moderado"),CONCATENATE("R1C",'Mapa final'!$S$9),"")</f>
        <v/>
      </c>
      <c r="W46" s="94" t="str">
        <f>IF(AND('Mapa final'!$AC$11="Muy Baja",'Mapa final'!$AE$11="Moderado"),CONCATENATE("R1C",'Mapa final'!$S$11),"")</f>
        <v/>
      </c>
      <c r="X46" s="77" t="str">
        <f>IF(AND('Mapa final'!$AC$12="Muy Baja",'Mapa final'!$AE$12="Moderado"),CONCATENATE("R1C",'Mapa final'!$S$12),"")</f>
        <v/>
      </c>
      <c r="Y46" s="77" t="str">
        <f>IF(AND('Mapa final'!$AC$13="Muy Baja",'Mapa final'!$AE$13="Moderado"),CONCATENATE("R1C",'Mapa final'!$S$13),"")</f>
        <v/>
      </c>
      <c r="Z46" s="77" t="str">
        <f>IF(AND('Mapa final'!$AC$14="Muy Baja",'Mapa final'!$AE$14="Moderado"),CONCATENATE("R1C",'Mapa final'!$S$14),"")</f>
        <v/>
      </c>
      <c r="AA46" s="78" t="str">
        <f>IF(AND('Mapa final'!$AC$15="Muy Baja",'Mapa final'!$AE$15="Moderado"),CONCATENATE("R1C",'Mapa final'!$S$15),"")</f>
        <v/>
      </c>
      <c r="AB46" s="57" t="str">
        <f>IF(AND('Mapa final'!$AC$9="Muy Baja",'Mapa final'!$AE$9="Mayor"),CONCATENATE("R1C",'Mapa final'!$S$9),"")</f>
        <v/>
      </c>
      <c r="AC46" s="58" t="str">
        <f>IF(AND('Mapa final'!$AC$11="Muy Baja",'Mapa final'!$AE$11="Mayor"),CONCATENATE("R1C",'Mapa final'!$S$11),"")</f>
        <v/>
      </c>
      <c r="AD46" s="58" t="str">
        <f>IF(AND('Mapa final'!$AC$12="Muy Baja",'Mapa final'!$AE$12="Mayor"),CONCATENATE("R1C",'Mapa final'!$S$12),"")</f>
        <v/>
      </c>
      <c r="AE46" s="58" t="str">
        <f>IF(AND('Mapa final'!$AC$13="Muy Baja",'Mapa final'!$AE$13="Mayor"),CONCATENATE("R1C",'Mapa final'!$S$13),"")</f>
        <v/>
      </c>
      <c r="AF46" s="58" t="str">
        <f>IF(AND('Mapa final'!$AC$14="Muy Baja",'Mapa final'!$AE$14="Mayor"),CONCATENATE("R1C",'Mapa final'!$S$14),"")</f>
        <v/>
      </c>
      <c r="AG46" s="59" t="str">
        <f>IF(AND('Mapa final'!$AC$15="Muy Baja",'Mapa final'!$AE$15="Mayor"),CONCATENATE("R1C",'Mapa final'!$S$15),"")</f>
        <v/>
      </c>
      <c r="AH46" s="60" t="str">
        <f>IF(AND('Mapa final'!$AC$9="Muy Baja",'Mapa final'!$AE$9="Catastrófico"),CONCATENATE("R1C",'Mapa final'!$S$9),"")</f>
        <v/>
      </c>
      <c r="AI46" s="61" t="str">
        <f>IF(AND('Mapa final'!$AC$11="Muy Baja",'Mapa final'!$AE$11="Catastrófico"),CONCATENATE("R1C",'Mapa final'!$S$11),"")</f>
        <v/>
      </c>
      <c r="AJ46" s="61" t="str">
        <f>IF(AND('Mapa final'!$AC$12="Muy Baja",'Mapa final'!$AE$12="Catastrófico"),CONCATENATE("R1C",'Mapa final'!$S$12),"")</f>
        <v/>
      </c>
      <c r="AK46" s="61" t="str">
        <f>IF(AND('Mapa final'!$AC$13="Muy Baja",'Mapa final'!$AE$13="Catastrófico"),CONCATENATE("R1C",'Mapa final'!$S$13),"")</f>
        <v/>
      </c>
      <c r="AL46" s="61" t="str">
        <f>IF(AND('Mapa final'!$AC$14="Muy Baja",'Mapa final'!$AE$14="Catastrófico"),CONCATENATE("R1C",'Mapa final'!$S$14),"")</f>
        <v/>
      </c>
      <c r="AM46" s="62" t="str">
        <f>IF(AND('Mapa final'!$AC$15="Muy Baja",'Mapa final'!$AE$15="Catastrófico"),CONCATENATE("R1C",'Mapa final'!$S$15),"")</f>
        <v/>
      </c>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row>
    <row r="47" spans="1:80" ht="46.5" customHeight="1" x14ac:dyDescent="0.25">
      <c r="A47" s="95"/>
      <c r="B47" s="388"/>
      <c r="C47" s="388"/>
      <c r="D47" s="389"/>
      <c r="E47" s="445"/>
      <c r="F47" s="446"/>
      <c r="G47" s="446"/>
      <c r="H47" s="446"/>
      <c r="I47" s="431"/>
      <c r="J47" s="88" t="str">
        <f>IF(AND('Mapa final'!$AC$16="Muy Baja",'Mapa final'!$AE$16="Leve"),CONCATENATE("R2C",'Mapa final'!$S$16),"")</f>
        <v/>
      </c>
      <c r="K47" s="89" t="str">
        <f>IF(AND('Mapa final'!$AC$17="Muy Baja",'Mapa final'!$AE$17="Leve"),CONCATENATE("R2C",'Mapa final'!$S$17),"")</f>
        <v/>
      </c>
      <c r="L47" s="89" t="str">
        <f>IF(AND('Mapa final'!$AC$18="Muy Baja",'Mapa final'!$AE$18="Leve"),CONCATENATE("R2C",'Mapa final'!$S$18),"")</f>
        <v/>
      </c>
      <c r="M47" s="89" t="str">
        <f>IF(AND('Mapa final'!$AC$19="Muy Baja",'Mapa final'!$AE$19="Leve"),CONCATENATE("R2C",'Mapa final'!$S$19),"")</f>
        <v/>
      </c>
      <c r="N47" s="89" t="str">
        <f>IF(AND('Mapa final'!$AC$20="Muy Baja",'Mapa final'!$AE$20="Leve"),CONCATENATE("R2C",'Mapa final'!$S$20),"")</f>
        <v/>
      </c>
      <c r="O47" s="90" t="str">
        <f>IF(AND('Mapa final'!$AC$21="Muy Baja",'Mapa final'!$AE$21="Leve"),CONCATENATE("R2C",'Mapa final'!$S$21),"")</f>
        <v/>
      </c>
      <c r="P47" s="88" t="str">
        <f>IF(AND('Mapa final'!$AC$16="Muy Baja",'Mapa final'!$AE$16="Menor"),CONCATENATE("R2C",'Mapa final'!$S$16),"")</f>
        <v/>
      </c>
      <c r="Q47" s="89" t="str">
        <f>IF(AND('Mapa final'!$AC$17="Muy Baja",'Mapa final'!$AE$17="Menor"),CONCATENATE("R2C",'Mapa final'!$S$17),"")</f>
        <v/>
      </c>
      <c r="R47" s="89" t="str">
        <f>IF(AND('Mapa final'!$AC$18="Muy Baja",'Mapa final'!$AE$18="Menor"),CONCATENATE("R2C",'Mapa final'!$S$18),"")</f>
        <v/>
      </c>
      <c r="S47" s="89" t="str">
        <f>IF(AND('Mapa final'!$AC$19="Muy Baja",'Mapa final'!$AE$19="Menor"),CONCATENATE("R2C",'Mapa final'!$S$19),"")</f>
        <v/>
      </c>
      <c r="T47" s="89" t="str">
        <f>IF(AND('Mapa final'!$AC$20="Muy Baja",'Mapa final'!$AE$20="Menor"),CONCATENATE("R2C",'Mapa final'!$S$20),"")</f>
        <v/>
      </c>
      <c r="U47" s="90" t="str">
        <f>IF(AND('Mapa final'!$AC$21="Muy Baja",'Mapa final'!$AE$21="Menor"),CONCATENATE("R2C",'Mapa final'!$S$21),"")</f>
        <v/>
      </c>
      <c r="V47" s="79" t="str">
        <f>IF(AND('Mapa final'!$AC$16="Muy Baja",'Mapa final'!$AE$16="Moderado"),CONCATENATE("R2C",'Mapa final'!$S$16),"")</f>
        <v/>
      </c>
      <c r="W47" s="80" t="str">
        <f>IF(AND('Mapa final'!$AC$17="Muy Baja",'Mapa final'!$AE$17="Moderado"),CONCATENATE("R2C",'Mapa final'!$S$17),"")</f>
        <v/>
      </c>
      <c r="X47" s="80" t="str">
        <f>IF(AND('Mapa final'!$AC$18="Muy Baja",'Mapa final'!$AE$18="Moderado"),CONCATENATE("R2C",'Mapa final'!$S$18),"")</f>
        <v/>
      </c>
      <c r="Y47" s="80" t="str">
        <f>IF(AND('Mapa final'!$AC$19="Muy Baja",'Mapa final'!$AE$19="Moderado"),CONCATENATE("R2C",'Mapa final'!$S$19),"")</f>
        <v/>
      </c>
      <c r="Z47" s="80" t="str">
        <f>IF(AND('Mapa final'!$AC$20="Muy Baja",'Mapa final'!$AE$20="Moderado"),CONCATENATE("R2C",'Mapa final'!$S$20),"")</f>
        <v/>
      </c>
      <c r="AA47" s="81" t="str">
        <f>IF(AND('Mapa final'!$AC$21="Muy Baja",'Mapa final'!$AE$21="Moderado"),CONCATENATE("R2C",'Mapa final'!$S$21),"")</f>
        <v/>
      </c>
      <c r="AB47" s="63" t="str">
        <f>IF(AND('Mapa final'!$AC$16="Muy Baja",'Mapa final'!$AE$16="Mayor"),CONCATENATE("R2C",'Mapa final'!$S$16),"")</f>
        <v/>
      </c>
      <c r="AC47" s="64" t="str">
        <f>IF(AND('Mapa final'!$AC$17="Muy Baja",'Mapa final'!$AE$17="Mayor"),CONCATENATE("R2C",'Mapa final'!$S$17),"")</f>
        <v/>
      </c>
      <c r="AD47" s="64" t="str">
        <f>IF(AND('Mapa final'!$AC$18="Muy Baja",'Mapa final'!$AE$18="Mayor"),CONCATENATE("R2C",'Mapa final'!$S$18),"")</f>
        <v/>
      </c>
      <c r="AE47" s="64" t="str">
        <f>IF(AND('Mapa final'!$AC$19="Muy Baja",'Mapa final'!$AE$19="Mayor"),CONCATENATE("R2C",'Mapa final'!$S$19),"")</f>
        <v/>
      </c>
      <c r="AF47" s="64" t="str">
        <f>IF(AND('Mapa final'!$AC$20="Muy Baja",'Mapa final'!$AE$20="Mayor"),CONCATENATE("R2C",'Mapa final'!$S$20),"")</f>
        <v/>
      </c>
      <c r="AG47" s="65" t="str">
        <f>IF(AND('Mapa final'!$AC$21="Muy Baja",'Mapa final'!$AE$21="Mayor"),CONCATENATE("R2C",'Mapa final'!$S$21),"")</f>
        <v/>
      </c>
      <c r="AH47" s="66" t="str">
        <f>IF(AND('Mapa final'!$AC$16="Muy Baja",'Mapa final'!$AE$16="Catastrófico"),CONCATENATE("R2C",'Mapa final'!$S$16),"")</f>
        <v/>
      </c>
      <c r="AI47" s="67" t="str">
        <f>IF(AND('Mapa final'!$AC$17="Muy Baja",'Mapa final'!$AE$17="Catastrófico"),CONCATENATE("R2C",'Mapa final'!$S$17),"")</f>
        <v/>
      </c>
      <c r="AJ47" s="67" t="str">
        <f>IF(AND('Mapa final'!$AC$18="Muy Baja",'Mapa final'!$AE$18="Catastrófico"),CONCATENATE("R2C",'Mapa final'!$S$18),"")</f>
        <v/>
      </c>
      <c r="AK47" s="67" t="str">
        <f>IF(AND('Mapa final'!$AC$19="Muy Baja",'Mapa final'!$AE$19="Catastrófico"),CONCATENATE("R2C",'Mapa final'!$S$19),"")</f>
        <v/>
      </c>
      <c r="AL47" s="67" t="str">
        <f>IF(AND('Mapa final'!$AC$20="Muy Baja",'Mapa final'!$AE$20="Catastrófico"),CONCATENATE("R2C",'Mapa final'!$S$20),"")</f>
        <v/>
      </c>
      <c r="AM47" s="68" t="str">
        <f>IF(AND('Mapa final'!$AC$21="Muy Baja",'Mapa final'!$AE$21="Catastrófico"),CONCATENATE("R2C",'Mapa final'!$S$21),"")</f>
        <v/>
      </c>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row>
    <row r="48" spans="1:80" ht="15" customHeight="1" x14ac:dyDescent="0.25">
      <c r="A48" s="95"/>
      <c r="B48" s="388"/>
      <c r="C48" s="388"/>
      <c r="D48" s="389"/>
      <c r="E48" s="445"/>
      <c r="F48" s="446"/>
      <c r="G48" s="446"/>
      <c r="H48" s="446"/>
      <c r="I48" s="431"/>
      <c r="J48" s="88" t="str">
        <f>IF(AND('Mapa final'!$AC$22="Muy Baja",'Mapa final'!$AE$22="Leve"),CONCATENATE("R3C",'Mapa final'!$S$22),"")</f>
        <v/>
      </c>
      <c r="K48" s="89" t="str">
        <f>IF(AND('Mapa final'!$AC$23="Muy Baja",'Mapa final'!$AE$23="Leve"),CONCATENATE("R3C",'Mapa final'!$S$23),"")</f>
        <v/>
      </c>
      <c r="L48" s="89" t="str">
        <f>IF(AND('Mapa final'!$AC$24="Muy Baja",'Mapa final'!$AE$24="Leve"),CONCATENATE("R3C",'Mapa final'!$S$24),"")</f>
        <v/>
      </c>
      <c r="M48" s="89" t="str">
        <f>IF(AND('Mapa final'!$AC$25="Muy Baja",'Mapa final'!$AE$25="Leve"),CONCATENATE("R3C",'Mapa final'!$S$25),"")</f>
        <v/>
      </c>
      <c r="N48" s="89" t="str">
        <f>IF(AND('Mapa final'!$AC$26="Muy Baja",'Mapa final'!$AE$26="Leve"),CONCATENATE("R3C",'Mapa final'!$S$26),"")</f>
        <v/>
      </c>
      <c r="O48" s="90" t="str">
        <f>IF(AND('Mapa final'!$AC$27="Muy Baja",'Mapa final'!$AE$27="Leve"),CONCATENATE("R3C",'Mapa final'!$S$27),"")</f>
        <v/>
      </c>
      <c r="P48" s="88" t="str">
        <f>IF(AND('Mapa final'!$AC$22="Muy Baja",'Mapa final'!$AE$22="Menor"),CONCATENATE("R3C",'Mapa final'!$S$22),"")</f>
        <v/>
      </c>
      <c r="Q48" s="89" t="str">
        <f>IF(AND('Mapa final'!$AC$23="Muy Baja",'Mapa final'!$AE$23="Menor"),CONCATENATE("R3C",'Mapa final'!$S$23),"")</f>
        <v/>
      </c>
      <c r="R48" s="89" t="str">
        <f>IF(AND('Mapa final'!$AC$24="Muy Baja",'Mapa final'!$AE$24="Menor"),CONCATENATE("R3C",'Mapa final'!$S$24),"")</f>
        <v/>
      </c>
      <c r="S48" s="89" t="str">
        <f>IF(AND('Mapa final'!$AC$25="Muy Baja",'Mapa final'!$AE$25="Menor"),CONCATENATE("R3C",'Mapa final'!$S$25),"")</f>
        <v/>
      </c>
      <c r="T48" s="89" t="str">
        <f>IF(AND('Mapa final'!$AC$26="Muy Baja",'Mapa final'!$AE$26="Menor"),CONCATENATE("R3C",'Mapa final'!$S$26),"")</f>
        <v/>
      </c>
      <c r="U48" s="90" t="str">
        <f>IF(AND('Mapa final'!$AC$27="Muy Baja",'Mapa final'!$AE$27="Menor"),CONCATENATE("R3C",'Mapa final'!$S$27),"")</f>
        <v/>
      </c>
      <c r="V48" s="79" t="str">
        <f>IF(AND('Mapa final'!$AC$22="Muy Baja",'Mapa final'!$AE$22="Moderado"),CONCATENATE("R3C",'Mapa final'!$S$22),"")</f>
        <v/>
      </c>
      <c r="W48" s="80" t="str">
        <f>IF(AND('Mapa final'!$AC$23="Muy Baja",'Mapa final'!$AE$23="Moderado"),CONCATENATE("R3C",'Mapa final'!$S$23),"")</f>
        <v/>
      </c>
      <c r="X48" s="80" t="str">
        <f>IF(AND('Mapa final'!$AC$24="Muy Baja",'Mapa final'!$AE$24="Moderado"),CONCATENATE("R3C",'Mapa final'!$S$24),"")</f>
        <v/>
      </c>
      <c r="Y48" s="80" t="str">
        <f>IF(AND('Mapa final'!$AC$25="Muy Baja",'Mapa final'!$AE$25="Moderado"),CONCATENATE("R3C",'Mapa final'!$S$25),"")</f>
        <v/>
      </c>
      <c r="Z48" s="80" t="str">
        <f>IF(AND('Mapa final'!$AC$26="Muy Baja",'Mapa final'!$AE$26="Moderado"),CONCATENATE("R3C",'Mapa final'!$S$26),"")</f>
        <v/>
      </c>
      <c r="AA48" s="81" t="str">
        <f>IF(AND('Mapa final'!$AC$27="Muy Baja",'Mapa final'!$AE$27="Moderado"),CONCATENATE("R3C",'Mapa final'!$S$27),"")</f>
        <v/>
      </c>
      <c r="AB48" s="63" t="str">
        <f>IF(AND('Mapa final'!$AC$22="Muy Baja",'Mapa final'!$AE$22="Mayor"),CONCATENATE("R3C",'Mapa final'!$S$22),"")</f>
        <v/>
      </c>
      <c r="AC48" s="64" t="str">
        <f>IF(AND('Mapa final'!$AC$23="Muy Baja",'Mapa final'!$AE$23="Mayor"),CONCATENATE("R3C",'Mapa final'!$S$23),"")</f>
        <v/>
      </c>
      <c r="AD48" s="64" t="str">
        <f>IF(AND('Mapa final'!$AC$24="Muy Baja",'Mapa final'!$AE$24="Mayor"),CONCATENATE("R3C",'Mapa final'!$S$24),"")</f>
        <v/>
      </c>
      <c r="AE48" s="64" t="str">
        <f>IF(AND('Mapa final'!$AC$25="Muy Baja",'Mapa final'!$AE$25="Mayor"),CONCATENATE("R3C",'Mapa final'!$S$25),"")</f>
        <v/>
      </c>
      <c r="AF48" s="64" t="str">
        <f>IF(AND('Mapa final'!$AC$26="Muy Baja",'Mapa final'!$AE$26="Mayor"),CONCATENATE("R3C",'Mapa final'!$S$26),"")</f>
        <v/>
      </c>
      <c r="AG48" s="65" t="str">
        <f>IF(AND('Mapa final'!$AC$27="Muy Baja",'Mapa final'!$AE$27="Mayor"),CONCATENATE("R3C",'Mapa final'!$S$27),"")</f>
        <v/>
      </c>
      <c r="AH48" s="66" t="str">
        <f>IF(AND('Mapa final'!$AC$22="Muy Baja",'Mapa final'!$AE$22="Catastrófico"),CONCATENATE("R3C",'Mapa final'!$S$22),"")</f>
        <v/>
      </c>
      <c r="AI48" s="67" t="str">
        <f>IF(AND('Mapa final'!$AC$23="Muy Baja",'Mapa final'!$AE$23="Catastrófico"),CONCATENATE("R3C",'Mapa final'!$S$23),"")</f>
        <v/>
      </c>
      <c r="AJ48" s="67" t="str">
        <f>IF(AND('Mapa final'!$AC$24="Muy Baja",'Mapa final'!$AE$24="Catastrófico"),CONCATENATE("R3C",'Mapa final'!$S$24),"")</f>
        <v/>
      </c>
      <c r="AK48" s="67" t="str">
        <f>IF(AND('Mapa final'!$AC$25="Muy Baja",'Mapa final'!$AE$25="Catastrófico"),CONCATENATE("R3C",'Mapa final'!$S$25),"")</f>
        <v/>
      </c>
      <c r="AL48" s="67" t="str">
        <f>IF(AND('Mapa final'!$AC$26="Muy Baja",'Mapa final'!$AE$26="Catastrófico"),CONCATENATE("R3C",'Mapa final'!$S$26),"")</f>
        <v/>
      </c>
      <c r="AM48" s="68" t="str">
        <f>IF(AND('Mapa final'!$AC$27="Muy Baja",'Mapa final'!$AE$27="Catastrófico"),CONCATENATE("R3C",'Mapa final'!$S$27),"")</f>
        <v/>
      </c>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row>
    <row r="49" spans="1:80" ht="15" customHeight="1" x14ac:dyDescent="0.25">
      <c r="A49" s="95"/>
      <c r="B49" s="388"/>
      <c r="C49" s="388"/>
      <c r="D49" s="389"/>
      <c r="E49" s="429"/>
      <c r="F49" s="430"/>
      <c r="G49" s="430"/>
      <c r="H49" s="430"/>
      <c r="I49" s="431"/>
      <c r="J49" s="88" t="str">
        <f>IF(AND('Mapa final'!$AC$28="Muy Baja",'Mapa final'!$AE$28="Leve"),CONCATENATE("R4C",'Mapa final'!$S$28),"")</f>
        <v/>
      </c>
      <c r="K49" s="89" t="str">
        <f>IF(AND('Mapa final'!$AC$29="Muy Baja",'Mapa final'!$AE$29="Leve"),CONCATENATE("R4C",'Mapa final'!$S$29),"")</f>
        <v/>
      </c>
      <c r="L49" s="89" t="str">
        <f>IF(AND('Mapa final'!$AC$30="Muy Baja",'Mapa final'!$AE$30="Leve"),CONCATENATE("R4C",'Mapa final'!$S$30),"")</f>
        <v/>
      </c>
      <c r="M49" s="89" t="str">
        <f>IF(AND('Mapa final'!$AC$31="Muy Baja",'Mapa final'!$AE$31="Leve"),CONCATENATE("R4C",'Mapa final'!$S$31),"")</f>
        <v/>
      </c>
      <c r="N49" s="89" t="str">
        <f>IF(AND('Mapa final'!$AC$32="Muy Baja",'Mapa final'!$AE$32="Leve"),CONCATENATE("R4C",'Mapa final'!$S$32),"")</f>
        <v/>
      </c>
      <c r="O49" s="90" t="str">
        <f>IF(AND('Mapa final'!$AC$33="Muy Baja",'Mapa final'!$AE$33="Leve"),CONCATENATE("R4C",'Mapa final'!$S$33),"")</f>
        <v/>
      </c>
      <c r="P49" s="88" t="str">
        <f>IF(AND('Mapa final'!$AC$28="Muy Baja",'Mapa final'!$AE$28="Menor"),CONCATENATE("R4C",'Mapa final'!$S$28),"")</f>
        <v/>
      </c>
      <c r="Q49" s="89" t="str">
        <f>IF(AND('Mapa final'!$AC$29="Muy Baja",'Mapa final'!$AE$29="Menor"),CONCATENATE("R4C",'Mapa final'!$S$29),"")</f>
        <v/>
      </c>
      <c r="R49" s="89" t="str">
        <f>IF(AND('Mapa final'!$AC$30="Muy Baja",'Mapa final'!$AE$30="Menor"),CONCATENATE("R4C",'Mapa final'!$S$30),"")</f>
        <v/>
      </c>
      <c r="S49" s="89" t="str">
        <f>IF(AND('Mapa final'!$AC$31="Muy Baja",'Mapa final'!$AE$31="Menor"),CONCATENATE("R4C",'Mapa final'!$S$31),"")</f>
        <v/>
      </c>
      <c r="T49" s="89" t="str">
        <f>IF(AND('Mapa final'!$AC$32="Muy Baja",'Mapa final'!$AE$32="Menor"),CONCATENATE("R4C",'Mapa final'!$S$32),"")</f>
        <v/>
      </c>
      <c r="U49" s="90" t="str">
        <f>IF(AND('Mapa final'!$AC$33="Muy Baja",'Mapa final'!$AE$33="Menor"),CONCATENATE("R4C",'Mapa final'!$S$33),"")</f>
        <v/>
      </c>
      <c r="V49" s="79" t="str">
        <f>IF(AND('Mapa final'!$AC$28="Muy Baja",'Mapa final'!$AE$28="Moderado"),CONCATENATE("R4C",'Mapa final'!$S$28),"")</f>
        <v/>
      </c>
      <c r="W49" s="80" t="str">
        <f>IF(AND('Mapa final'!$AC$29="Muy Baja",'Mapa final'!$AE$29="Moderado"),CONCATENATE("R4C",'Mapa final'!$S$29),"")</f>
        <v/>
      </c>
      <c r="X49" s="80" t="str">
        <f>IF(AND('Mapa final'!$AC$30="Muy Baja",'Mapa final'!$AE$30="Moderado"),CONCATENATE("R4C",'Mapa final'!$S$30),"")</f>
        <v/>
      </c>
      <c r="Y49" s="80" t="str">
        <f>IF(AND('Mapa final'!$AC$31="Muy Baja",'Mapa final'!$AE$31="Moderado"),CONCATENATE("R4C",'Mapa final'!$S$31),"")</f>
        <v/>
      </c>
      <c r="Z49" s="80" t="str">
        <f>IF(AND('Mapa final'!$AC$32="Muy Baja",'Mapa final'!$AE$32="Moderado"),CONCATENATE("R4C",'Mapa final'!$S$32),"")</f>
        <v/>
      </c>
      <c r="AA49" s="81" t="str">
        <f>IF(AND('Mapa final'!$AC$33="Muy Baja",'Mapa final'!$AE$33="Moderado"),CONCATENATE("R4C",'Mapa final'!$S$33),"")</f>
        <v/>
      </c>
      <c r="AB49" s="63" t="str">
        <f>IF(AND('Mapa final'!$AC$28="Muy Baja",'Mapa final'!$AE$28="Mayor"),CONCATENATE("R4C",'Mapa final'!$S$28),"")</f>
        <v/>
      </c>
      <c r="AC49" s="64" t="str">
        <f>IF(AND('Mapa final'!$AC$29="Muy Baja",'Mapa final'!$AE$29="Mayor"),CONCATENATE("R4C",'Mapa final'!$S$29),"")</f>
        <v/>
      </c>
      <c r="AD49" s="64" t="str">
        <f>IF(AND('Mapa final'!$AC$30="Muy Baja",'Mapa final'!$AE$30="Mayor"),CONCATENATE("R4C",'Mapa final'!$S$30),"")</f>
        <v/>
      </c>
      <c r="AE49" s="64" t="str">
        <f>IF(AND('Mapa final'!$AC$31="Muy Baja",'Mapa final'!$AE$31="Mayor"),CONCATENATE("R4C",'Mapa final'!$S$31),"")</f>
        <v/>
      </c>
      <c r="AF49" s="64" t="str">
        <f>IF(AND('Mapa final'!$AC$32="Muy Baja",'Mapa final'!$AE$32="Mayor"),CONCATENATE("R4C",'Mapa final'!$S$32),"")</f>
        <v/>
      </c>
      <c r="AG49" s="65" t="str">
        <f>IF(AND('Mapa final'!$AC$33="Muy Baja",'Mapa final'!$AE$33="Mayor"),CONCATENATE("R4C",'Mapa final'!$S$33),"")</f>
        <v/>
      </c>
      <c r="AH49" s="66" t="str">
        <f>IF(AND('Mapa final'!$AC$28="Muy Baja",'Mapa final'!$AE$28="Catastrófico"),CONCATENATE("R4C",'Mapa final'!$S$28),"")</f>
        <v/>
      </c>
      <c r="AI49" s="67" t="str">
        <f>IF(AND('Mapa final'!$AC$29="Muy Baja",'Mapa final'!$AE$29="Catastrófico"),CONCATENATE("R4C",'Mapa final'!$S$29),"")</f>
        <v/>
      </c>
      <c r="AJ49" s="67" t="str">
        <f>IF(AND('Mapa final'!$AC$30="Muy Baja",'Mapa final'!$AE$30="Catastrófico"),CONCATENATE("R4C",'Mapa final'!$S$30),"")</f>
        <v/>
      </c>
      <c r="AK49" s="67" t="str">
        <f>IF(AND('Mapa final'!$AC$31="Muy Baja",'Mapa final'!$AE$31="Catastrófico"),CONCATENATE("R4C",'Mapa final'!$S$31),"")</f>
        <v/>
      </c>
      <c r="AL49" s="67" t="str">
        <f>IF(AND('Mapa final'!$AC$32="Muy Baja",'Mapa final'!$AE$32="Catastrófico"),CONCATENATE("R4C",'Mapa final'!$S$32),"")</f>
        <v/>
      </c>
      <c r="AM49" s="68" t="str">
        <f>IF(AND('Mapa final'!$AC$33="Muy Baja",'Mapa final'!$AE$33="Catastrófico"),CONCATENATE("R4C",'Mapa final'!$S$33),"")</f>
        <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row>
    <row r="50" spans="1:80" ht="15" customHeight="1" x14ac:dyDescent="0.25">
      <c r="A50" s="95"/>
      <c r="B50" s="388"/>
      <c r="C50" s="388"/>
      <c r="D50" s="389"/>
      <c r="E50" s="429"/>
      <c r="F50" s="430"/>
      <c r="G50" s="430"/>
      <c r="H50" s="430"/>
      <c r="I50" s="431"/>
      <c r="J50" s="88" t="str">
        <f>IF(AND('Mapa final'!$AC$34="Muy Baja",'Mapa final'!$AE$34="Leve"),CONCATENATE("R5C",'Mapa final'!$S$34),"")</f>
        <v/>
      </c>
      <c r="K50" s="89" t="str">
        <f>IF(AND('Mapa final'!$AC$35="Muy Baja",'Mapa final'!$AE$35="Leve"),CONCATENATE("R5C",'Mapa final'!$S$35),"")</f>
        <v/>
      </c>
      <c r="L50" s="89" t="str">
        <f>IF(AND('Mapa final'!$AC$36="Muy Baja",'Mapa final'!$AE$36="Leve"),CONCATENATE("R5C",'Mapa final'!$S$36),"")</f>
        <v/>
      </c>
      <c r="M50" s="89" t="str">
        <f>IF(AND('Mapa final'!$AC$37="Muy Baja",'Mapa final'!$AE$37="Leve"),CONCATENATE("R5C",'Mapa final'!$S$37),"")</f>
        <v/>
      </c>
      <c r="N50" s="89" t="str">
        <f>IF(AND('Mapa final'!$AC$38="Muy Baja",'Mapa final'!$AE$38="Leve"),CONCATENATE("R5C",'Mapa final'!$S$38),"")</f>
        <v/>
      </c>
      <c r="O50" s="90" t="str">
        <f>IF(AND('Mapa final'!$AC$39="Muy Baja",'Mapa final'!$AE$39="Leve"),CONCATENATE("R5C",'Mapa final'!$S$39),"")</f>
        <v/>
      </c>
      <c r="P50" s="88" t="str">
        <f>IF(AND('Mapa final'!$AC$34="Muy Baja",'Mapa final'!$AE$34="Menor"),CONCATENATE("R5C",'Mapa final'!$S$34),"")</f>
        <v/>
      </c>
      <c r="Q50" s="89" t="str">
        <f>IF(AND('Mapa final'!$AC$35="Muy Baja",'Mapa final'!$AE$35="Menor"),CONCATENATE("R5C",'Mapa final'!$S$35),"")</f>
        <v/>
      </c>
      <c r="R50" s="89" t="str">
        <f>IF(AND('Mapa final'!$AC$36="Muy Baja",'Mapa final'!$AE$36="Menor"),CONCATENATE("R5C",'Mapa final'!$S$36),"")</f>
        <v/>
      </c>
      <c r="S50" s="89" t="str">
        <f>IF(AND('Mapa final'!$AC$37="Muy Baja",'Mapa final'!$AE$37="Menor"),CONCATENATE("R5C",'Mapa final'!$S$37),"")</f>
        <v/>
      </c>
      <c r="T50" s="89" t="str">
        <f>IF(AND('Mapa final'!$AC$38="Muy Baja",'Mapa final'!$AE$38="Menor"),CONCATENATE("R5C",'Mapa final'!$S$38),"")</f>
        <v/>
      </c>
      <c r="U50" s="90" t="str">
        <f>IF(AND('Mapa final'!$AC$39="Muy Baja",'Mapa final'!$AE$39="Menor"),CONCATENATE("R5C",'Mapa final'!$S$39),"")</f>
        <v/>
      </c>
      <c r="V50" s="79" t="str">
        <f>IF(AND('Mapa final'!$AC$34="Muy Baja",'Mapa final'!$AE$34="Moderado"),CONCATENATE("R5C",'Mapa final'!$S$34),"")</f>
        <v/>
      </c>
      <c r="W50" s="80" t="str">
        <f>IF(AND('Mapa final'!$AC$35="Muy Baja",'Mapa final'!$AE$35="Moderado"),CONCATENATE("R5C",'Mapa final'!$S$35),"")</f>
        <v/>
      </c>
      <c r="X50" s="80" t="str">
        <f>IF(AND('Mapa final'!$AC$36="Muy Baja",'Mapa final'!$AE$36="Moderado"),CONCATENATE("R5C",'Mapa final'!$S$36),"")</f>
        <v/>
      </c>
      <c r="Y50" s="80" t="str">
        <f>IF(AND('Mapa final'!$AC$37="Muy Baja",'Mapa final'!$AE$37="Moderado"),CONCATENATE("R5C",'Mapa final'!$S$37),"")</f>
        <v/>
      </c>
      <c r="Z50" s="80" t="str">
        <f>IF(AND('Mapa final'!$AC$38="Muy Baja",'Mapa final'!$AE$38="Moderado"),CONCATENATE("R5C",'Mapa final'!$S$38),"")</f>
        <v/>
      </c>
      <c r="AA50" s="81" t="str">
        <f>IF(AND('Mapa final'!$AC$39="Muy Baja",'Mapa final'!$AE$39="Moderado"),CONCATENATE("R5C",'Mapa final'!$S$39),"")</f>
        <v/>
      </c>
      <c r="AB50" s="63" t="str">
        <f>IF(AND('Mapa final'!$AC$34="Muy Baja",'Mapa final'!$AE$34="Mayor"),CONCATENATE("R5C",'Mapa final'!$S$34),"")</f>
        <v/>
      </c>
      <c r="AC50" s="64" t="str">
        <f>IF(AND('Mapa final'!$AC$35="Muy Baja",'Mapa final'!$AE$35="Mayor"),CONCATENATE("R5C",'Mapa final'!$S$35),"")</f>
        <v/>
      </c>
      <c r="AD50" s="69" t="str">
        <f>IF(AND('Mapa final'!$AC$36="Muy Baja",'Mapa final'!$AE$36="Mayor"),CONCATENATE("R5C",'Mapa final'!$S$36),"")</f>
        <v/>
      </c>
      <c r="AE50" s="69" t="str">
        <f>IF(AND('Mapa final'!$AC$37="Muy Baja",'Mapa final'!$AE$37="Mayor"),CONCATENATE("R5C",'Mapa final'!$S$37),"")</f>
        <v/>
      </c>
      <c r="AF50" s="69" t="str">
        <f>IF(AND('Mapa final'!$AC$38="Muy Baja",'Mapa final'!$AE$38="Mayor"),CONCATENATE("R5C",'Mapa final'!$S$38),"")</f>
        <v/>
      </c>
      <c r="AG50" s="65" t="str">
        <f>IF(AND('Mapa final'!$AC$39="Muy Baja",'Mapa final'!$AE$39="Mayor"),CONCATENATE("R5C",'Mapa final'!$S$39),"")</f>
        <v/>
      </c>
      <c r="AH50" s="66" t="str">
        <f>IF(AND('Mapa final'!$AC$34="Muy Baja",'Mapa final'!$AE$34="Catastrófico"),CONCATENATE("R5C",'Mapa final'!$S$34),"")</f>
        <v/>
      </c>
      <c r="AI50" s="67" t="str">
        <f>IF(AND('Mapa final'!$AC$35="Muy Baja",'Mapa final'!$AE$35="Catastrófico"),CONCATENATE("R5C",'Mapa final'!$S$35),"")</f>
        <v/>
      </c>
      <c r="AJ50" s="67" t="str">
        <f>IF(AND('Mapa final'!$AC$36="Muy Baja",'Mapa final'!$AE$36="Catastrófico"),CONCATENATE("R5C",'Mapa final'!$S$36),"")</f>
        <v/>
      </c>
      <c r="AK50" s="67" t="str">
        <f>IF(AND('Mapa final'!$AC$37="Muy Baja",'Mapa final'!$AE$37="Catastrófico"),CONCATENATE("R5C",'Mapa final'!$S$37),"")</f>
        <v/>
      </c>
      <c r="AL50" s="67" t="str">
        <f>IF(AND('Mapa final'!$AC$38="Muy Baja",'Mapa final'!$AE$38="Catastrófico"),CONCATENATE("R5C",'Mapa final'!$S$38),"")</f>
        <v/>
      </c>
      <c r="AM50" s="68" t="str">
        <f>IF(AND('Mapa final'!$AC$39="Muy Baja",'Mapa final'!$AE$39="Catastrófico"),CONCATENATE("R5C",'Mapa final'!$S$39),"")</f>
        <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row>
    <row r="51" spans="1:80" ht="15" customHeight="1" x14ac:dyDescent="0.25">
      <c r="A51" s="95"/>
      <c r="B51" s="388"/>
      <c r="C51" s="388"/>
      <c r="D51" s="389"/>
      <c r="E51" s="429"/>
      <c r="F51" s="430"/>
      <c r="G51" s="430"/>
      <c r="H51" s="430"/>
      <c r="I51" s="431"/>
      <c r="J51" s="88" t="str">
        <f>IF(AND('Mapa final'!$AC$40="Muy Baja",'Mapa final'!$AE$40="Leve"),CONCATENATE("R6C",'Mapa final'!$S$40),"")</f>
        <v/>
      </c>
      <c r="K51" s="89" t="str">
        <f>IF(AND('Mapa final'!$AC$41="Muy Baja",'Mapa final'!$AE$41="Leve"),CONCATENATE("R6C",'Mapa final'!$S$41),"")</f>
        <v/>
      </c>
      <c r="L51" s="89" t="str">
        <f>IF(AND('Mapa final'!$AC$42="Muy Baja",'Mapa final'!$AE$42="Leve"),CONCATENATE("R6C",'Mapa final'!$S$42),"")</f>
        <v/>
      </c>
      <c r="M51" s="89" t="str">
        <f>IF(AND('Mapa final'!$AC$43="Muy Baja",'Mapa final'!$AE$43="Leve"),CONCATENATE("R6C",'Mapa final'!$S$43),"")</f>
        <v/>
      </c>
      <c r="N51" s="89" t="str">
        <f>IF(AND('Mapa final'!$AC$44="Muy Baja",'Mapa final'!$AE$44="Leve"),CONCATENATE("R6C",'Mapa final'!$S$44),"")</f>
        <v/>
      </c>
      <c r="O51" s="90" t="str">
        <f>IF(AND('Mapa final'!$AC$45="Muy Baja",'Mapa final'!$AE$45="Leve"),CONCATENATE("R6C",'Mapa final'!$S$45),"")</f>
        <v/>
      </c>
      <c r="P51" s="88" t="str">
        <f>IF(AND('Mapa final'!$AC$40="Muy Baja",'Mapa final'!$AE$40="Menor"),CONCATENATE("R6C",'Mapa final'!$S$40),"")</f>
        <v/>
      </c>
      <c r="Q51" s="89" t="str">
        <f>IF(AND('Mapa final'!$AC$41="Muy Baja",'Mapa final'!$AE$41="Menor"),CONCATENATE("R6C",'Mapa final'!$S$41),"")</f>
        <v/>
      </c>
      <c r="R51" s="89" t="str">
        <f>IF(AND('Mapa final'!$AC$42="Muy Baja",'Mapa final'!$AE$42="Menor"),CONCATENATE("R6C",'Mapa final'!$S$42),"")</f>
        <v/>
      </c>
      <c r="S51" s="89" t="str">
        <f>IF(AND('Mapa final'!$AC$43="Muy Baja",'Mapa final'!$AE$43="Menor"),CONCATENATE("R6C",'Mapa final'!$S$43),"")</f>
        <v/>
      </c>
      <c r="T51" s="89" t="str">
        <f>IF(AND('Mapa final'!$AC$44="Muy Baja",'Mapa final'!$AE$44="Menor"),CONCATENATE("R6C",'Mapa final'!$S$44),"")</f>
        <v/>
      </c>
      <c r="U51" s="90" t="str">
        <f>IF(AND('Mapa final'!$AC$45="Muy Baja",'Mapa final'!$AE$45="Menor"),CONCATENATE("R6C",'Mapa final'!$S$45),"")</f>
        <v/>
      </c>
      <c r="V51" s="79" t="str">
        <f>IF(AND('Mapa final'!$AC$40="Muy Baja",'Mapa final'!$AE$40="Moderado"),CONCATENATE("R6C",'Mapa final'!$S$40),"")</f>
        <v/>
      </c>
      <c r="W51" s="80" t="str">
        <f>IF(AND('Mapa final'!$AC$41="Muy Baja",'Mapa final'!$AE$41="Moderado"),CONCATENATE("R6C",'Mapa final'!$S$41),"")</f>
        <v/>
      </c>
      <c r="X51" s="80" t="str">
        <f>IF(AND('Mapa final'!$AC$42="Muy Baja",'Mapa final'!$AE$42="Moderado"),CONCATENATE("R6C",'Mapa final'!$S$42),"")</f>
        <v/>
      </c>
      <c r="Y51" s="80" t="str">
        <f>IF(AND('Mapa final'!$AC$43="Muy Baja",'Mapa final'!$AE$43="Moderado"),CONCATENATE("R6C",'Mapa final'!$S$43),"")</f>
        <v/>
      </c>
      <c r="Z51" s="80" t="str">
        <f>IF(AND('Mapa final'!$AC$44="Muy Baja",'Mapa final'!$AE$44="Moderado"),CONCATENATE("R6C",'Mapa final'!$S$44),"")</f>
        <v/>
      </c>
      <c r="AA51" s="81" t="str">
        <f>IF(AND('Mapa final'!$AC$45="Muy Baja",'Mapa final'!$AE$45="Moderado"),CONCATENATE("R6C",'Mapa final'!$S$45),"")</f>
        <v/>
      </c>
      <c r="AB51" s="63" t="str">
        <f>IF(AND('Mapa final'!$AC$40="Muy Baja",'Mapa final'!$AE$40="Mayor"),CONCATENATE("R6C",'Mapa final'!$S$40),"")</f>
        <v/>
      </c>
      <c r="AC51" s="64" t="str">
        <f>IF(AND('Mapa final'!$AC$41="Muy Baja",'Mapa final'!$AE$41="Mayor"),CONCATENATE("R6C",'Mapa final'!$S$41),"")</f>
        <v/>
      </c>
      <c r="AD51" s="69" t="str">
        <f>IF(AND('Mapa final'!$AC$42="Muy Baja",'Mapa final'!$AE$42="Mayor"),CONCATENATE("R6C",'Mapa final'!$S$42),"")</f>
        <v/>
      </c>
      <c r="AE51" s="69" t="str">
        <f>IF(AND('Mapa final'!$AC$43="Muy Baja",'Mapa final'!$AE$43="Mayor"),CONCATENATE("R6C",'Mapa final'!$S$43),"")</f>
        <v/>
      </c>
      <c r="AF51" s="69" t="str">
        <f>IF(AND('Mapa final'!$AC$44="Muy Baja",'Mapa final'!$AE$44="Mayor"),CONCATENATE("R6C",'Mapa final'!$S$44),"")</f>
        <v/>
      </c>
      <c r="AG51" s="65" t="str">
        <f>IF(AND('Mapa final'!$AC$45="Muy Baja",'Mapa final'!$AE$45="Mayor"),CONCATENATE("R6C",'Mapa final'!$S$45),"")</f>
        <v/>
      </c>
      <c r="AH51" s="66" t="str">
        <f>IF(AND('Mapa final'!$AC$40="Muy Baja",'Mapa final'!$AE$40="Catastrófico"),CONCATENATE("R6C",'Mapa final'!$S$40),"")</f>
        <v/>
      </c>
      <c r="AI51" s="67" t="str">
        <f>IF(AND('Mapa final'!$AC$41="Muy Baja",'Mapa final'!$AE$41="Catastrófico"),CONCATENATE("R6C",'Mapa final'!$S$41),"")</f>
        <v/>
      </c>
      <c r="AJ51" s="67" t="str">
        <f>IF(AND('Mapa final'!$AC$42="Muy Baja",'Mapa final'!$AE$42="Catastrófico"),CONCATENATE("R6C",'Mapa final'!$S$42),"")</f>
        <v/>
      </c>
      <c r="AK51" s="67" t="str">
        <f>IF(AND('Mapa final'!$AC$43="Muy Baja",'Mapa final'!$AE$43="Catastrófico"),CONCATENATE("R6C",'Mapa final'!$S$43),"")</f>
        <v/>
      </c>
      <c r="AL51" s="67" t="str">
        <f>IF(AND('Mapa final'!$AC$44="Muy Baja",'Mapa final'!$AE$44="Catastrófico"),CONCATENATE("R6C",'Mapa final'!$S$44),"")</f>
        <v/>
      </c>
      <c r="AM51" s="68" t="str">
        <f>IF(AND('Mapa final'!$AC$45="Muy Baja",'Mapa final'!$AE$45="Catastrófico"),CONCATENATE("R6C",'Mapa final'!$S$45),"")</f>
        <v/>
      </c>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row>
    <row r="52" spans="1:80" ht="15" customHeight="1" x14ac:dyDescent="0.25">
      <c r="A52" s="95"/>
      <c r="B52" s="388"/>
      <c r="C52" s="388"/>
      <c r="D52" s="389"/>
      <c r="E52" s="429"/>
      <c r="F52" s="430"/>
      <c r="G52" s="430"/>
      <c r="H52" s="430"/>
      <c r="I52" s="431"/>
      <c r="J52" s="88" t="str">
        <f>IF(AND('Mapa final'!$AC$46="Muy Baja",'Mapa final'!$AE$46="Leve"),CONCATENATE("R7C",'Mapa final'!$S$46),"")</f>
        <v/>
      </c>
      <c r="K52" s="89" t="str">
        <f>IF(AND('Mapa final'!$AC$47="Muy Baja",'Mapa final'!$AE$47="Leve"),CONCATENATE("R7C",'Mapa final'!$S$47),"")</f>
        <v/>
      </c>
      <c r="L52" s="89" t="str">
        <f>IF(AND('Mapa final'!$AC$48="Muy Baja",'Mapa final'!$AE$48="Leve"),CONCATENATE("R7C",'Mapa final'!$S$48),"")</f>
        <v/>
      </c>
      <c r="M52" s="89" t="str">
        <f>IF(AND('Mapa final'!$AC$49="Muy Baja",'Mapa final'!$AE$49="Leve"),CONCATENATE("R7C",'Mapa final'!$S$49),"")</f>
        <v/>
      </c>
      <c r="N52" s="89" t="str">
        <f>IF(AND('Mapa final'!$AC$50="Muy Baja",'Mapa final'!$AE$50="Leve"),CONCATENATE("R7C",'Mapa final'!$S$50),"")</f>
        <v/>
      </c>
      <c r="O52" s="90" t="str">
        <f>IF(AND('Mapa final'!$AC$51="Muy Baja",'Mapa final'!$AE$51="Leve"),CONCATENATE("R7C",'Mapa final'!$S$51),"")</f>
        <v/>
      </c>
      <c r="P52" s="88" t="str">
        <f>IF(AND('Mapa final'!$AC$46="Muy Baja",'Mapa final'!$AE$46="Menor"),CONCATENATE("R7C",'Mapa final'!$S$46),"")</f>
        <v/>
      </c>
      <c r="Q52" s="89" t="str">
        <f>IF(AND('Mapa final'!$AC$47="Muy Baja",'Mapa final'!$AE$47="Menor"),CONCATENATE("R7C",'Mapa final'!$S$47),"")</f>
        <v/>
      </c>
      <c r="R52" s="89" t="str">
        <f>IF(AND('Mapa final'!$AC$48="Muy Baja",'Mapa final'!$AE$48="Menor"),CONCATENATE("R7C",'Mapa final'!$S$48),"")</f>
        <v/>
      </c>
      <c r="S52" s="89" t="str">
        <f>IF(AND('Mapa final'!$AC$49="Muy Baja",'Mapa final'!$AE$49="Menor"),CONCATENATE("R7C",'Mapa final'!$S$49),"")</f>
        <v/>
      </c>
      <c r="T52" s="89" t="str">
        <f>IF(AND('Mapa final'!$AC$50="Muy Baja",'Mapa final'!$AE$50="Menor"),CONCATENATE("R7C",'Mapa final'!$S$50),"")</f>
        <v/>
      </c>
      <c r="U52" s="90" t="str">
        <f>IF(AND('Mapa final'!$AC$51="Muy Baja",'Mapa final'!$AE$51="Menor"),CONCATENATE("R7C",'Mapa final'!$S$51),"")</f>
        <v/>
      </c>
      <c r="V52" s="79" t="str">
        <f>IF(AND('Mapa final'!$AC$46="Muy Baja",'Mapa final'!$AE$46="Moderado"),CONCATENATE("R7C",'Mapa final'!$S$46),"")</f>
        <v/>
      </c>
      <c r="W52" s="80" t="str">
        <f>IF(AND('Mapa final'!$AC$47="Muy Baja",'Mapa final'!$AE$47="Moderado"),CONCATENATE("R7C",'Mapa final'!$S$47),"")</f>
        <v/>
      </c>
      <c r="X52" s="80" t="str">
        <f>IF(AND('Mapa final'!$AC$48="Muy Baja",'Mapa final'!$AE$48="Moderado"),CONCATENATE("R7C",'Mapa final'!$S$48),"")</f>
        <v/>
      </c>
      <c r="Y52" s="80" t="str">
        <f>IF(AND('Mapa final'!$AC$49="Muy Baja",'Mapa final'!$AE$49="Moderado"),CONCATENATE("R7C",'Mapa final'!$S$49),"")</f>
        <v/>
      </c>
      <c r="Z52" s="80" t="str">
        <f>IF(AND('Mapa final'!$AC$50="Muy Baja",'Mapa final'!$AE$50="Moderado"),CONCATENATE("R7C",'Mapa final'!$S$50),"")</f>
        <v/>
      </c>
      <c r="AA52" s="81" t="str">
        <f>IF(AND('Mapa final'!$AC$51="Muy Baja",'Mapa final'!$AE$51="Moderado"),CONCATENATE("R7C",'Mapa final'!$S$51),"")</f>
        <v/>
      </c>
      <c r="AB52" s="63" t="str">
        <f>IF(AND('Mapa final'!$AC$46="Muy Baja",'Mapa final'!$AE$46="Mayor"),CONCATENATE("R7C",'Mapa final'!$S$46),"")</f>
        <v/>
      </c>
      <c r="AC52" s="64" t="str">
        <f>IF(AND('Mapa final'!$AC$47="Muy Baja",'Mapa final'!$AE$47="Mayor"),CONCATENATE("R7C",'Mapa final'!$S$47),"")</f>
        <v/>
      </c>
      <c r="AD52" s="69" t="str">
        <f>IF(AND('Mapa final'!$AC$48="Muy Baja",'Mapa final'!$AE$48="Mayor"),CONCATENATE("R7C",'Mapa final'!$S$48),"")</f>
        <v/>
      </c>
      <c r="AE52" s="69" t="str">
        <f>IF(AND('Mapa final'!$AC$49="Muy Baja",'Mapa final'!$AE$49="Mayor"),CONCATENATE("R7C",'Mapa final'!$S$49),"")</f>
        <v/>
      </c>
      <c r="AF52" s="69" t="str">
        <f>IF(AND('Mapa final'!$AC$50="Muy Baja",'Mapa final'!$AE$50="Mayor"),CONCATENATE("R7C",'Mapa final'!$S$50),"")</f>
        <v/>
      </c>
      <c r="AG52" s="65" t="str">
        <f>IF(AND('Mapa final'!$AC$51="Muy Baja",'Mapa final'!$AE$51="Mayor"),CONCATENATE("R7C",'Mapa final'!$S$51),"")</f>
        <v/>
      </c>
      <c r="AH52" s="66" t="str">
        <f>IF(AND('Mapa final'!$AC$46="Muy Baja",'Mapa final'!$AE$46="Catastrófico"),CONCATENATE("R7C",'Mapa final'!$S$46),"")</f>
        <v/>
      </c>
      <c r="AI52" s="67" t="str">
        <f>IF(AND('Mapa final'!$AC$47="Muy Baja",'Mapa final'!$AE$47="Catastrófico"),CONCATENATE("R7C",'Mapa final'!$S$47),"")</f>
        <v/>
      </c>
      <c r="AJ52" s="67" t="str">
        <f>IF(AND('Mapa final'!$AC$48="Muy Baja",'Mapa final'!$AE$48="Catastrófico"),CONCATENATE("R7C",'Mapa final'!$S$48),"")</f>
        <v/>
      </c>
      <c r="AK52" s="67" t="str">
        <f>IF(AND('Mapa final'!$AC$49="Muy Baja",'Mapa final'!$AE$49="Catastrófico"),CONCATENATE("R7C",'Mapa final'!$S$49),"")</f>
        <v/>
      </c>
      <c r="AL52" s="67" t="str">
        <f>IF(AND('Mapa final'!$AC$50="Muy Baja",'Mapa final'!$AE$50="Catastrófico"),CONCATENATE("R7C",'Mapa final'!$S$50),"")</f>
        <v/>
      </c>
      <c r="AM52" s="68" t="str">
        <f>IF(AND('Mapa final'!$AC$51="Muy Baja",'Mapa final'!$AE$51="Catastrófico"),CONCATENATE("R7C",'Mapa final'!$S$51),"")</f>
        <v/>
      </c>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row>
    <row r="53" spans="1:80" ht="15" customHeight="1" x14ac:dyDescent="0.25">
      <c r="A53" s="95"/>
      <c r="B53" s="388"/>
      <c r="C53" s="388"/>
      <c r="D53" s="389"/>
      <c r="E53" s="429"/>
      <c r="F53" s="430"/>
      <c r="G53" s="430"/>
      <c r="H53" s="430"/>
      <c r="I53" s="431"/>
      <c r="J53" s="88" t="str">
        <f>IF(AND('Mapa final'!$AC$52="Muy Baja",'Mapa final'!$AE$52="Leve"),CONCATENATE("R8C",'Mapa final'!$S$52),"")</f>
        <v/>
      </c>
      <c r="K53" s="89" t="str">
        <f>IF(AND('Mapa final'!$AC$53="Muy Baja",'Mapa final'!$AE$53="Leve"),CONCATENATE("R8C",'Mapa final'!$S$53),"")</f>
        <v/>
      </c>
      <c r="L53" s="89" t="str">
        <f>IF(AND('Mapa final'!$AC$54="Muy Baja",'Mapa final'!$AE$54="Leve"),CONCATENATE("R8C",'Mapa final'!$S$54),"")</f>
        <v/>
      </c>
      <c r="M53" s="89" t="str">
        <f>IF(AND('Mapa final'!$AC$55="Muy Baja",'Mapa final'!$AE$55="Leve"),CONCATENATE("R8C",'Mapa final'!$S$55),"")</f>
        <v/>
      </c>
      <c r="N53" s="89" t="str">
        <f>IF(AND('Mapa final'!$AC$56="Muy Baja",'Mapa final'!$AE$56="Leve"),CONCATENATE("R8C",'Mapa final'!$S$56),"")</f>
        <v/>
      </c>
      <c r="O53" s="90" t="str">
        <f>IF(AND('Mapa final'!$AC$57="Muy Baja",'Mapa final'!$AE$57="Leve"),CONCATENATE("R8C",'Mapa final'!$S$57),"")</f>
        <v/>
      </c>
      <c r="P53" s="88" t="str">
        <f>IF(AND('Mapa final'!$AC$52="Muy Baja",'Mapa final'!$AE$52="Menor"),CONCATENATE("R8C",'Mapa final'!$S$52),"")</f>
        <v/>
      </c>
      <c r="Q53" s="89" t="str">
        <f>IF(AND('Mapa final'!$AC$53="Muy Baja",'Mapa final'!$AE$53="Menor"),CONCATENATE("R8C",'Mapa final'!$S$53),"")</f>
        <v/>
      </c>
      <c r="R53" s="89" t="str">
        <f>IF(AND('Mapa final'!$AC$54="Muy Baja",'Mapa final'!$AE$54="Menor"),CONCATENATE("R8C",'Mapa final'!$S$54),"")</f>
        <v/>
      </c>
      <c r="S53" s="89" t="str">
        <f>IF(AND('Mapa final'!$AC$55="Muy Baja",'Mapa final'!$AE$55="Menor"),CONCATENATE("R8C",'Mapa final'!$S$55),"")</f>
        <v/>
      </c>
      <c r="T53" s="89" t="str">
        <f>IF(AND('Mapa final'!$AC$56="Muy Baja",'Mapa final'!$AE$56="Menor"),CONCATENATE("R8C",'Mapa final'!$S$56),"")</f>
        <v/>
      </c>
      <c r="U53" s="90" t="str">
        <f>IF(AND('Mapa final'!$AC$57="Muy Baja",'Mapa final'!$AE$57="Menor"),CONCATENATE("R8C",'Mapa final'!$S$57),"")</f>
        <v/>
      </c>
      <c r="V53" s="79" t="str">
        <f>IF(AND('Mapa final'!$AC$52="Muy Baja",'Mapa final'!$AE$52="Moderado"),CONCATENATE("R8C",'Mapa final'!$S$52),"")</f>
        <v/>
      </c>
      <c r="W53" s="80" t="str">
        <f>IF(AND('Mapa final'!$AC$53="Muy Baja",'Mapa final'!$AE$53="Moderado"),CONCATENATE("R8C",'Mapa final'!$S$53),"")</f>
        <v/>
      </c>
      <c r="X53" s="80" t="str">
        <f>IF(AND('Mapa final'!$AC$54="Muy Baja",'Mapa final'!$AE$54="Moderado"),CONCATENATE("R8C",'Mapa final'!$S$54),"")</f>
        <v/>
      </c>
      <c r="Y53" s="80" t="str">
        <f>IF(AND('Mapa final'!$AC$55="Muy Baja",'Mapa final'!$AE$55="Moderado"),CONCATENATE("R8C",'Mapa final'!$S$55),"")</f>
        <v/>
      </c>
      <c r="Z53" s="80" t="str">
        <f>IF(AND('Mapa final'!$AC$56="Muy Baja",'Mapa final'!$AE$56="Moderado"),CONCATENATE("R8C",'Mapa final'!$S$56),"")</f>
        <v/>
      </c>
      <c r="AA53" s="81" t="str">
        <f>IF(AND('Mapa final'!$AC$57="Muy Baja",'Mapa final'!$AE$57="Moderado"),CONCATENATE("R8C",'Mapa final'!$S$57),"")</f>
        <v/>
      </c>
      <c r="AB53" s="63" t="str">
        <f>IF(AND('Mapa final'!$AC$52="Muy Baja",'Mapa final'!$AE$52="Mayor"),CONCATENATE("R8C",'Mapa final'!$S$52),"")</f>
        <v/>
      </c>
      <c r="AC53" s="64" t="str">
        <f>IF(AND('Mapa final'!$AC$53="Muy Baja",'Mapa final'!$AE$53="Mayor"),CONCATENATE("R8C",'Mapa final'!$S$53),"")</f>
        <v/>
      </c>
      <c r="AD53" s="69" t="str">
        <f>IF(AND('Mapa final'!$AC$54="Muy Baja",'Mapa final'!$AE$54="Mayor"),CONCATENATE("R8C",'Mapa final'!$S$54),"")</f>
        <v/>
      </c>
      <c r="AE53" s="69" t="str">
        <f>IF(AND('Mapa final'!$AC$55="Muy Baja",'Mapa final'!$AE$55="Mayor"),CONCATENATE("R8C",'Mapa final'!$S$55),"")</f>
        <v/>
      </c>
      <c r="AF53" s="69" t="str">
        <f>IF(AND('Mapa final'!$AC$56="Muy Baja",'Mapa final'!$AE$56="Mayor"),CONCATENATE("R8C",'Mapa final'!$S$56),"")</f>
        <v/>
      </c>
      <c r="AG53" s="65" t="str">
        <f>IF(AND('Mapa final'!$AC$57="Muy Baja",'Mapa final'!$AE$57="Mayor"),CONCATENATE("R8C",'Mapa final'!$S$57),"")</f>
        <v/>
      </c>
      <c r="AH53" s="66" t="str">
        <f>IF(AND('Mapa final'!$AC$52="Muy Baja",'Mapa final'!$AE$52="Catastrófico"),CONCATENATE("R8C",'Mapa final'!$S$52),"")</f>
        <v/>
      </c>
      <c r="AI53" s="67" t="str">
        <f>IF(AND('Mapa final'!$AC$53="Muy Baja",'Mapa final'!$AE$53="Catastrófico"),CONCATENATE("R8C",'Mapa final'!$S$53),"")</f>
        <v/>
      </c>
      <c r="AJ53" s="67" t="str">
        <f>IF(AND('Mapa final'!$AC$54="Muy Baja",'Mapa final'!$AE$54="Catastrófico"),CONCATENATE("R8C",'Mapa final'!$S$54),"")</f>
        <v/>
      </c>
      <c r="AK53" s="67" t="str">
        <f>IF(AND('Mapa final'!$AC$55="Muy Baja",'Mapa final'!$AE$55="Catastrófico"),CONCATENATE("R8C",'Mapa final'!$S$55),"")</f>
        <v/>
      </c>
      <c r="AL53" s="67" t="str">
        <f>IF(AND('Mapa final'!$AC$56="Muy Baja",'Mapa final'!$AE$56="Catastrófico"),CONCATENATE("R8C",'Mapa final'!$S$56),"")</f>
        <v/>
      </c>
      <c r="AM53" s="68" t="str">
        <f>IF(AND('Mapa final'!$AC$57="Muy Baja",'Mapa final'!$AE$57="Catastrófico"),CONCATENATE("R8C",'Mapa final'!$S$57),"")</f>
        <v/>
      </c>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row>
    <row r="54" spans="1:80" ht="15" customHeight="1" x14ac:dyDescent="0.25">
      <c r="A54" s="95"/>
      <c r="B54" s="388"/>
      <c r="C54" s="388"/>
      <c r="D54" s="389"/>
      <c r="E54" s="429"/>
      <c r="F54" s="430"/>
      <c r="G54" s="430"/>
      <c r="H54" s="430"/>
      <c r="I54" s="431"/>
      <c r="J54" s="88" t="str">
        <f>IF(AND('Mapa final'!$AC$58="Muy Baja",'Mapa final'!$AE$58="Leve"),CONCATENATE("R9C",'Mapa final'!$S$58),"")</f>
        <v/>
      </c>
      <c r="K54" s="89" t="str">
        <f>IF(AND('Mapa final'!$AC$59="Muy Baja",'Mapa final'!$AE$59="Leve"),CONCATENATE("R9C",'Mapa final'!$S$59),"")</f>
        <v/>
      </c>
      <c r="L54" s="89" t="str">
        <f>IF(AND('Mapa final'!$AC$60="Muy Baja",'Mapa final'!$AE$60="Leve"),CONCATENATE("R9C",'Mapa final'!$S$60),"")</f>
        <v/>
      </c>
      <c r="M54" s="89" t="str">
        <f>IF(AND('Mapa final'!$AC$61="Muy Baja",'Mapa final'!$AE$61="Leve"),CONCATENATE("R9C",'Mapa final'!$S$61),"")</f>
        <v/>
      </c>
      <c r="N54" s="89" t="str">
        <f>IF(AND('Mapa final'!$AC$62="Muy Baja",'Mapa final'!$AE$62="Leve"),CONCATENATE("R9C",'Mapa final'!$S$62),"")</f>
        <v/>
      </c>
      <c r="O54" s="90" t="str">
        <f>IF(AND('Mapa final'!$AC$63="Muy Baja",'Mapa final'!$AE$63="Leve"),CONCATENATE("R9C",'Mapa final'!$S$63),"")</f>
        <v/>
      </c>
      <c r="P54" s="88" t="str">
        <f>IF(AND('Mapa final'!$AC$58="Muy Baja",'Mapa final'!$AE$58="Menor"),CONCATENATE("R9C",'Mapa final'!$S$58),"")</f>
        <v/>
      </c>
      <c r="Q54" s="89" t="str">
        <f>IF(AND('Mapa final'!$AC$59="Muy Baja",'Mapa final'!$AE$59="Menor"),CONCATENATE("R9C",'Mapa final'!$S$59),"")</f>
        <v/>
      </c>
      <c r="R54" s="89" t="str">
        <f>IF(AND('Mapa final'!$AC$60="Muy Baja",'Mapa final'!$AE$60="Menor"),CONCATENATE("R9C",'Mapa final'!$S$60),"")</f>
        <v/>
      </c>
      <c r="S54" s="89" t="str">
        <f>IF(AND('Mapa final'!$AC$61="Muy Baja",'Mapa final'!$AE$61="Menor"),CONCATENATE("R9C",'Mapa final'!$S$61),"")</f>
        <v/>
      </c>
      <c r="T54" s="89" t="str">
        <f>IF(AND('Mapa final'!$AC$62="Muy Baja",'Mapa final'!$AE$62="Menor"),CONCATENATE("R9C",'Mapa final'!$S$62),"")</f>
        <v/>
      </c>
      <c r="U54" s="90" t="str">
        <f>IF(AND('Mapa final'!$AC$63="Muy Baja",'Mapa final'!$AE$63="Menor"),CONCATENATE("R9C",'Mapa final'!$S$63),"")</f>
        <v/>
      </c>
      <c r="V54" s="79" t="str">
        <f>IF(AND('Mapa final'!$AC$58="Muy Baja",'Mapa final'!$AE$58="Moderado"),CONCATENATE("R9C",'Mapa final'!$S$58),"")</f>
        <v/>
      </c>
      <c r="W54" s="80" t="str">
        <f>IF(AND('Mapa final'!$AC$59="Muy Baja",'Mapa final'!$AE$59="Moderado"),CONCATENATE("R9C",'Mapa final'!$S$59),"")</f>
        <v/>
      </c>
      <c r="X54" s="80" t="str">
        <f>IF(AND('Mapa final'!$AC$60="Muy Baja",'Mapa final'!$AE$60="Moderado"),CONCATENATE("R9C",'Mapa final'!$S$60),"")</f>
        <v/>
      </c>
      <c r="Y54" s="80" t="str">
        <f>IF(AND('Mapa final'!$AC$61="Muy Baja",'Mapa final'!$AE$61="Moderado"),CONCATENATE("R9C",'Mapa final'!$S$61),"")</f>
        <v/>
      </c>
      <c r="Z54" s="80" t="str">
        <f>IF(AND('Mapa final'!$AC$62="Muy Baja",'Mapa final'!$AE$62="Moderado"),CONCATENATE("R9C",'Mapa final'!$S$62),"")</f>
        <v/>
      </c>
      <c r="AA54" s="81" t="str">
        <f>IF(AND('Mapa final'!$AC$63="Muy Baja",'Mapa final'!$AE$63="Moderado"),CONCATENATE("R9C",'Mapa final'!$S$63),"")</f>
        <v/>
      </c>
      <c r="AB54" s="63" t="str">
        <f>IF(AND('Mapa final'!$AC$58="Muy Baja",'Mapa final'!$AE$58="Mayor"),CONCATENATE("R9C",'Mapa final'!$S$58),"")</f>
        <v/>
      </c>
      <c r="AC54" s="64" t="str">
        <f>IF(AND('Mapa final'!$AC$59="Muy Baja",'Mapa final'!$AE$59="Mayor"),CONCATENATE("R9C",'Mapa final'!$S$59),"")</f>
        <v/>
      </c>
      <c r="AD54" s="69" t="str">
        <f>IF(AND('Mapa final'!$AC$60="Muy Baja",'Mapa final'!$AE$60="Mayor"),CONCATENATE("R9C",'Mapa final'!$S$60),"")</f>
        <v/>
      </c>
      <c r="AE54" s="69" t="str">
        <f>IF(AND('Mapa final'!$AC$61="Muy Baja",'Mapa final'!$AE$61="Mayor"),CONCATENATE("R9C",'Mapa final'!$S$61),"")</f>
        <v/>
      </c>
      <c r="AF54" s="69" t="str">
        <f>IF(AND('Mapa final'!$AC$62="Muy Baja",'Mapa final'!$AE$62="Mayor"),CONCATENATE("R9C",'Mapa final'!$S$62),"")</f>
        <v/>
      </c>
      <c r="AG54" s="65" t="str">
        <f>IF(AND('Mapa final'!$AC$63="Muy Baja",'Mapa final'!$AE$63="Mayor"),CONCATENATE("R9C",'Mapa final'!$S$63),"")</f>
        <v/>
      </c>
      <c r="AH54" s="66" t="str">
        <f>IF(AND('Mapa final'!$AC$58="Muy Baja",'Mapa final'!$AE$58="Catastrófico"),CONCATENATE("R9C",'Mapa final'!$S$58),"")</f>
        <v/>
      </c>
      <c r="AI54" s="67" t="str">
        <f>IF(AND('Mapa final'!$AC$59="Muy Baja",'Mapa final'!$AE$59="Catastrófico"),CONCATENATE("R9C",'Mapa final'!$S$59),"")</f>
        <v/>
      </c>
      <c r="AJ54" s="67" t="str">
        <f>IF(AND('Mapa final'!$AC$60="Muy Baja",'Mapa final'!$AE$60="Catastrófico"),CONCATENATE("R9C",'Mapa final'!$S$60),"")</f>
        <v/>
      </c>
      <c r="AK54" s="67" t="str">
        <f>IF(AND('Mapa final'!$AC$61="Muy Baja",'Mapa final'!$AE$61="Catastrófico"),CONCATENATE("R9C",'Mapa final'!$S$61),"")</f>
        <v/>
      </c>
      <c r="AL54" s="67" t="str">
        <f>IF(AND('Mapa final'!$AC$62="Muy Baja",'Mapa final'!$AE$62="Catastrófico"),CONCATENATE("R9C",'Mapa final'!$S$62),"")</f>
        <v/>
      </c>
      <c r="AM54" s="68" t="str">
        <f>IF(AND('Mapa final'!$AC$63="Muy Baja",'Mapa final'!$AE$63="Catastrófico"),CONCATENATE("R9C",'Mapa final'!$S$63),"")</f>
        <v/>
      </c>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row>
    <row r="55" spans="1:80" ht="15.75" customHeight="1" thickBot="1" x14ac:dyDescent="0.3">
      <c r="A55" s="95"/>
      <c r="B55" s="388"/>
      <c r="C55" s="388"/>
      <c r="D55" s="389"/>
      <c r="E55" s="432"/>
      <c r="F55" s="433"/>
      <c r="G55" s="433"/>
      <c r="H55" s="433"/>
      <c r="I55" s="434"/>
      <c r="J55" s="91" t="str">
        <f>IF(AND('Mapa final'!$AC$64="Muy Baja",'Mapa final'!$AE$64="Leve"),CONCATENATE("R10C",'Mapa final'!$S$64),"")</f>
        <v/>
      </c>
      <c r="K55" s="92" t="str">
        <f>IF(AND('Mapa final'!$AC$65="Muy Baja",'Mapa final'!$AE$65="Leve"),CONCATENATE("R10C",'Mapa final'!$S$65),"")</f>
        <v/>
      </c>
      <c r="L55" s="92" t="str">
        <f>IF(AND('Mapa final'!$AC$66="Muy Baja",'Mapa final'!$AE$66="Leve"),CONCATENATE("R10C",'Mapa final'!$S$66),"")</f>
        <v/>
      </c>
      <c r="M55" s="92" t="str">
        <f>IF(AND('Mapa final'!$AC$67="Muy Baja",'Mapa final'!$AE$67="Leve"),CONCATENATE("R10C",'Mapa final'!$S$67),"")</f>
        <v/>
      </c>
      <c r="N55" s="92" t="str">
        <f>IF(AND('Mapa final'!$AC$68="Muy Baja",'Mapa final'!$AE$68="Leve"),CONCATENATE("R10C",'Mapa final'!$S$68),"")</f>
        <v/>
      </c>
      <c r="O55" s="93" t="str">
        <f>IF(AND('Mapa final'!$AC$69="Muy Baja",'Mapa final'!$AE$69="Leve"),CONCATENATE("R10C",'Mapa final'!$S$69),"")</f>
        <v/>
      </c>
      <c r="P55" s="91" t="str">
        <f>IF(AND('Mapa final'!$AC$64="Muy Baja",'Mapa final'!$AE$64="Menor"),CONCATENATE("R10C",'Mapa final'!$S$64),"")</f>
        <v/>
      </c>
      <c r="Q55" s="92" t="str">
        <f>IF(AND('Mapa final'!$AC$65="Muy Baja",'Mapa final'!$AE$65="Menor"),CONCATENATE("R10C",'Mapa final'!$S$65),"")</f>
        <v/>
      </c>
      <c r="R55" s="92" t="str">
        <f>IF(AND('Mapa final'!$AC$66="Muy Baja",'Mapa final'!$AE$66="Menor"),CONCATENATE("R10C",'Mapa final'!$S$66),"")</f>
        <v/>
      </c>
      <c r="S55" s="92" t="str">
        <f>IF(AND('Mapa final'!$AC$67="Muy Baja",'Mapa final'!$AE$67="Menor"),CONCATENATE("R10C",'Mapa final'!$S$67),"")</f>
        <v/>
      </c>
      <c r="T55" s="92" t="str">
        <f>IF(AND('Mapa final'!$AC$68="Muy Baja",'Mapa final'!$AE$68="Menor"),CONCATENATE("R10C",'Mapa final'!$S$68),"")</f>
        <v/>
      </c>
      <c r="U55" s="93" t="str">
        <f>IF(AND('Mapa final'!$AC$69="Muy Baja",'Mapa final'!$AE$69="Menor"),CONCATENATE("R10C",'Mapa final'!$S$69),"")</f>
        <v/>
      </c>
      <c r="V55" s="82" t="str">
        <f>IF(AND('Mapa final'!$AC$64="Muy Baja",'Mapa final'!$AE$64="Moderado"),CONCATENATE("R10C",'Mapa final'!$S$64),"")</f>
        <v/>
      </c>
      <c r="W55" s="83" t="str">
        <f>IF(AND('Mapa final'!$AC$65="Muy Baja",'Mapa final'!$AE$65="Moderado"),CONCATENATE("R10C",'Mapa final'!$S$65),"")</f>
        <v/>
      </c>
      <c r="X55" s="83" t="str">
        <f>IF(AND('Mapa final'!$AC$66="Muy Baja",'Mapa final'!$AE$66="Moderado"),CONCATENATE("R10C",'Mapa final'!$S$66),"")</f>
        <v/>
      </c>
      <c r="Y55" s="83" t="str">
        <f>IF(AND('Mapa final'!$AC$67="Muy Baja",'Mapa final'!$AE$67="Moderado"),CONCATENATE("R10C",'Mapa final'!$S$67),"")</f>
        <v/>
      </c>
      <c r="Z55" s="83" t="str">
        <f>IF(AND('Mapa final'!$AC$68="Muy Baja",'Mapa final'!$AE$68="Moderado"),CONCATENATE("R10C",'Mapa final'!$S$68),"")</f>
        <v/>
      </c>
      <c r="AA55" s="84" t="str">
        <f>IF(AND('Mapa final'!$AC$69="Muy Baja",'Mapa final'!$AE$69="Moderado"),CONCATENATE("R10C",'Mapa final'!$S$69),"")</f>
        <v/>
      </c>
      <c r="AB55" s="70" t="str">
        <f>IF(AND('Mapa final'!$AC$64="Muy Baja",'Mapa final'!$AE$64="Mayor"),CONCATENATE("R10C",'Mapa final'!$S$64),"")</f>
        <v/>
      </c>
      <c r="AC55" s="71" t="str">
        <f>IF(AND('Mapa final'!$AC$65="Muy Baja",'Mapa final'!$AE$65="Mayor"),CONCATENATE("R10C",'Mapa final'!$S$65),"")</f>
        <v/>
      </c>
      <c r="AD55" s="71" t="str">
        <f>IF(AND('Mapa final'!$AC$66="Muy Baja",'Mapa final'!$AE$66="Mayor"),CONCATENATE("R10C",'Mapa final'!$S$66),"")</f>
        <v/>
      </c>
      <c r="AE55" s="71" t="str">
        <f>IF(AND('Mapa final'!$AC$67="Muy Baja",'Mapa final'!$AE$67="Mayor"),CONCATENATE("R10C",'Mapa final'!$S$67),"")</f>
        <v/>
      </c>
      <c r="AF55" s="71" t="str">
        <f>IF(AND('Mapa final'!$AC$68="Muy Baja",'Mapa final'!$AE$68="Mayor"),CONCATENATE("R10C",'Mapa final'!$S$68),"")</f>
        <v/>
      </c>
      <c r="AG55" s="72" t="str">
        <f>IF(AND('Mapa final'!$AC$69="Muy Baja",'Mapa final'!$AE$69="Mayor"),CONCATENATE("R10C",'Mapa final'!$S$69),"")</f>
        <v/>
      </c>
      <c r="AH55" s="73" t="str">
        <f>IF(AND('Mapa final'!$AC$64="Muy Baja",'Mapa final'!$AE$64="Catastrófico"),CONCATENATE("R10C",'Mapa final'!$S$64),"")</f>
        <v/>
      </c>
      <c r="AI55" s="74" t="str">
        <f>IF(AND('Mapa final'!$AC$65="Muy Baja",'Mapa final'!$AE$65="Catastrófico"),CONCATENATE("R10C",'Mapa final'!$S$65),"")</f>
        <v/>
      </c>
      <c r="AJ55" s="74" t="str">
        <f>IF(AND('Mapa final'!$AC$66="Muy Baja",'Mapa final'!$AE$66="Catastrófico"),CONCATENATE("R10C",'Mapa final'!$S$66),"")</f>
        <v/>
      </c>
      <c r="AK55" s="74" t="str">
        <f>IF(AND('Mapa final'!$AC$67="Muy Baja",'Mapa final'!$AE$67="Catastrófico"),CONCATENATE("R10C",'Mapa final'!$S$67),"")</f>
        <v/>
      </c>
      <c r="AL55" s="74" t="str">
        <f>IF(AND('Mapa final'!$AC$68="Muy Baja",'Mapa final'!$AE$68="Catastrófico"),CONCATENATE("R10C",'Mapa final'!$S$68),"")</f>
        <v/>
      </c>
      <c r="AM55" s="75" t="str">
        <f>IF(AND('Mapa final'!$AC$69="Muy Baja",'Mapa final'!$AE$69="Catastrófico"),CONCATENATE("R10C",'Mapa final'!$S$69),"")</f>
        <v/>
      </c>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row>
    <row r="56" spans="1:80" x14ac:dyDescent="0.25">
      <c r="A56" s="95"/>
      <c r="B56" s="95"/>
      <c r="C56" s="95"/>
      <c r="D56" s="95"/>
      <c r="E56" s="95"/>
      <c r="F56" s="95"/>
      <c r="G56" s="95"/>
      <c r="H56" s="95"/>
      <c r="I56" s="95"/>
      <c r="J56" s="426" t="s">
        <v>110</v>
      </c>
      <c r="K56" s="427"/>
      <c r="L56" s="427"/>
      <c r="M56" s="427"/>
      <c r="N56" s="427"/>
      <c r="O56" s="428"/>
      <c r="P56" s="426" t="s">
        <v>109</v>
      </c>
      <c r="Q56" s="427"/>
      <c r="R56" s="427"/>
      <c r="S56" s="427"/>
      <c r="T56" s="427"/>
      <c r="U56" s="428"/>
      <c r="V56" s="426" t="s">
        <v>108</v>
      </c>
      <c r="W56" s="427"/>
      <c r="X56" s="427"/>
      <c r="Y56" s="427"/>
      <c r="Z56" s="427"/>
      <c r="AA56" s="428"/>
      <c r="AB56" s="426" t="s">
        <v>107</v>
      </c>
      <c r="AC56" s="435"/>
      <c r="AD56" s="427"/>
      <c r="AE56" s="427"/>
      <c r="AF56" s="427"/>
      <c r="AG56" s="428"/>
      <c r="AH56" s="426" t="s">
        <v>106</v>
      </c>
      <c r="AI56" s="427"/>
      <c r="AJ56" s="427"/>
      <c r="AK56" s="427"/>
      <c r="AL56" s="427"/>
      <c r="AM56" s="428"/>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row>
    <row r="57" spans="1:80" x14ac:dyDescent="0.25">
      <c r="A57" s="95"/>
      <c r="B57" s="95"/>
      <c r="C57" s="95"/>
      <c r="D57" s="95"/>
      <c r="E57" s="95"/>
      <c r="F57" s="95"/>
      <c r="G57" s="95"/>
      <c r="H57" s="95"/>
      <c r="I57" s="95"/>
      <c r="J57" s="429"/>
      <c r="K57" s="430"/>
      <c r="L57" s="430"/>
      <c r="M57" s="430"/>
      <c r="N57" s="430"/>
      <c r="O57" s="431"/>
      <c r="P57" s="429"/>
      <c r="Q57" s="430"/>
      <c r="R57" s="430"/>
      <c r="S57" s="430"/>
      <c r="T57" s="430"/>
      <c r="U57" s="431"/>
      <c r="V57" s="429"/>
      <c r="W57" s="430"/>
      <c r="X57" s="430"/>
      <c r="Y57" s="430"/>
      <c r="Z57" s="430"/>
      <c r="AA57" s="431"/>
      <c r="AB57" s="429"/>
      <c r="AC57" s="430"/>
      <c r="AD57" s="430"/>
      <c r="AE57" s="430"/>
      <c r="AF57" s="430"/>
      <c r="AG57" s="431"/>
      <c r="AH57" s="429"/>
      <c r="AI57" s="430"/>
      <c r="AJ57" s="430"/>
      <c r="AK57" s="430"/>
      <c r="AL57" s="430"/>
      <c r="AM57" s="431"/>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row>
    <row r="58" spans="1:80" x14ac:dyDescent="0.25">
      <c r="A58" s="95"/>
      <c r="B58" s="95"/>
      <c r="C58" s="95"/>
      <c r="D58" s="95"/>
      <c r="E58" s="95"/>
      <c r="F58" s="95"/>
      <c r="G58" s="95"/>
      <c r="H58" s="95"/>
      <c r="I58" s="95"/>
      <c r="J58" s="429"/>
      <c r="K58" s="430"/>
      <c r="L58" s="430"/>
      <c r="M58" s="430"/>
      <c r="N58" s="430"/>
      <c r="O58" s="431"/>
      <c r="P58" s="429"/>
      <c r="Q58" s="430"/>
      <c r="R58" s="430"/>
      <c r="S58" s="430"/>
      <c r="T58" s="430"/>
      <c r="U58" s="431"/>
      <c r="V58" s="429"/>
      <c r="W58" s="430"/>
      <c r="X58" s="430"/>
      <c r="Y58" s="430"/>
      <c r="Z58" s="430"/>
      <c r="AA58" s="431"/>
      <c r="AB58" s="429"/>
      <c r="AC58" s="430"/>
      <c r="AD58" s="430"/>
      <c r="AE58" s="430"/>
      <c r="AF58" s="430"/>
      <c r="AG58" s="431"/>
      <c r="AH58" s="429"/>
      <c r="AI58" s="430"/>
      <c r="AJ58" s="430"/>
      <c r="AK58" s="430"/>
      <c r="AL58" s="430"/>
      <c r="AM58" s="431"/>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row>
    <row r="59" spans="1:80" x14ac:dyDescent="0.25">
      <c r="A59" s="95"/>
      <c r="B59" s="95"/>
      <c r="C59" s="95"/>
      <c r="D59" s="95"/>
      <c r="E59" s="95"/>
      <c r="F59" s="95"/>
      <c r="G59" s="95"/>
      <c r="H59" s="95"/>
      <c r="I59" s="95"/>
      <c r="J59" s="429"/>
      <c r="K59" s="430"/>
      <c r="L59" s="430"/>
      <c r="M59" s="430"/>
      <c r="N59" s="430"/>
      <c r="O59" s="431"/>
      <c r="P59" s="429"/>
      <c r="Q59" s="430"/>
      <c r="R59" s="430"/>
      <c r="S59" s="430"/>
      <c r="T59" s="430"/>
      <c r="U59" s="431"/>
      <c r="V59" s="429"/>
      <c r="W59" s="430"/>
      <c r="X59" s="430"/>
      <c r="Y59" s="430"/>
      <c r="Z59" s="430"/>
      <c r="AA59" s="431"/>
      <c r="AB59" s="429"/>
      <c r="AC59" s="430"/>
      <c r="AD59" s="430"/>
      <c r="AE59" s="430"/>
      <c r="AF59" s="430"/>
      <c r="AG59" s="431"/>
      <c r="AH59" s="429"/>
      <c r="AI59" s="430"/>
      <c r="AJ59" s="430"/>
      <c r="AK59" s="430"/>
      <c r="AL59" s="430"/>
      <c r="AM59" s="431"/>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row>
    <row r="60" spans="1:80" x14ac:dyDescent="0.25">
      <c r="A60" s="95"/>
      <c r="B60" s="95"/>
      <c r="C60" s="95"/>
      <c r="D60" s="95"/>
      <c r="E60" s="95"/>
      <c r="F60" s="95"/>
      <c r="G60" s="95"/>
      <c r="H60" s="95"/>
      <c r="I60" s="95"/>
      <c r="J60" s="429"/>
      <c r="K60" s="430"/>
      <c r="L60" s="430"/>
      <c r="M60" s="430"/>
      <c r="N60" s="430"/>
      <c r="O60" s="431"/>
      <c r="P60" s="429"/>
      <c r="Q60" s="430"/>
      <c r="R60" s="430"/>
      <c r="S60" s="430"/>
      <c r="T60" s="430"/>
      <c r="U60" s="431"/>
      <c r="V60" s="429"/>
      <c r="W60" s="430"/>
      <c r="X60" s="430"/>
      <c r="Y60" s="430"/>
      <c r="Z60" s="430"/>
      <c r="AA60" s="431"/>
      <c r="AB60" s="429"/>
      <c r="AC60" s="430"/>
      <c r="AD60" s="430"/>
      <c r="AE60" s="430"/>
      <c r="AF60" s="430"/>
      <c r="AG60" s="431"/>
      <c r="AH60" s="429"/>
      <c r="AI60" s="430"/>
      <c r="AJ60" s="430"/>
      <c r="AK60" s="430"/>
      <c r="AL60" s="430"/>
      <c r="AM60" s="431"/>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row>
    <row r="61" spans="1:80" ht="15.75" thickBot="1" x14ac:dyDescent="0.3">
      <c r="A61" s="95"/>
      <c r="B61" s="95"/>
      <c r="C61" s="95"/>
      <c r="D61" s="95"/>
      <c r="E61" s="95"/>
      <c r="F61" s="95"/>
      <c r="G61" s="95"/>
      <c r="H61" s="95"/>
      <c r="I61" s="95"/>
      <c r="J61" s="432"/>
      <c r="K61" s="433"/>
      <c r="L61" s="433"/>
      <c r="M61" s="433"/>
      <c r="N61" s="433"/>
      <c r="O61" s="434"/>
      <c r="P61" s="432"/>
      <c r="Q61" s="433"/>
      <c r="R61" s="433"/>
      <c r="S61" s="433"/>
      <c r="T61" s="433"/>
      <c r="U61" s="434"/>
      <c r="V61" s="432"/>
      <c r="W61" s="433"/>
      <c r="X61" s="433"/>
      <c r="Y61" s="433"/>
      <c r="Z61" s="433"/>
      <c r="AA61" s="434"/>
      <c r="AB61" s="432"/>
      <c r="AC61" s="433"/>
      <c r="AD61" s="433"/>
      <c r="AE61" s="433"/>
      <c r="AF61" s="433"/>
      <c r="AG61" s="434"/>
      <c r="AH61" s="432"/>
      <c r="AI61" s="433"/>
      <c r="AJ61" s="433"/>
      <c r="AK61" s="433"/>
      <c r="AL61" s="433"/>
      <c r="AM61" s="434"/>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row>
    <row r="62" spans="1:80"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row>
    <row r="63" spans="1:80" ht="15" customHeight="1" x14ac:dyDescent="0.25">
      <c r="A63" s="95"/>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5"/>
      <c r="AV63" s="95"/>
      <c r="AW63" s="95"/>
      <c r="AX63" s="95"/>
      <c r="AY63" s="95"/>
      <c r="AZ63" s="95"/>
      <c r="BA63" s="95"/>
      <c r="BB63" s="95"/>
      <c r="BC63" s="95"/>
      <c r="BD63" s="95"/>
      <c r="BE63" s="95"/>
      <c r="BF63" s="95"/>
      <c r="BG63" s="95"/>
      <c r="BH63" s="95"/>
    </row>
    <row r="64" spans="1:80" ht="15" customHeight="1" x14ac:dyDescent="0.25">
      <c r="A64" s="95"/>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5"/>
      <c r="AV64" s="95"/>
      <c r="AW64" s="95"/>
      <c r="AX64" s="95"/>
      <c r="AY64" s="95"/>
      <c r="AZ64" s="95"/>
      <c r="BA64" s="95"/>
      <c r="BB64" s="95"/>
      <c r="BC64" s="95"/>
      <c r="BD64" s="95"/>
      <c r="BE64" s="95"/>
      <c r="BF64" s="95"/>
      <c r="BG64" s="95"/>
      <c r="BH64" s="95"/>
    </row>
    <row r="65" spans="1:60" x14ac:dyDescent="0.2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row>
    <row r="66" spans="1:60" x14ac:dyDescent="0.2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row>
    <row r="67" spans="1:60" x14ac:dyDescent="0.2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row>
    <row r="68" spans="1:60" x14ac:dyDescent="0.2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row>
    <row r="69" spans="1:60" x14ac:dyDescent="0.2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row>
    <row r="70" spans="1:60" x14ac:dyDescent="0.2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row>
    <row r="71" spans="1:60" x14ac:dyDescent="0.2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row>
    <row r="72" spans="1:60" x14ac:dyDescent="0.2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row>
    <row r="73" spans="1:60" x14ac:dyDescent="0.2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row>
    <row r="74" spans="1:60" x14ac:dyDescent="0.2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row>
    <row r="75" spans="1:60" x14ac:dyDescent="0.2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row>
    <row r="76" spans="1:60" x14ac:dyDescent="0.2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row>
    <row r="77" spans="1:60" x14ac:dyDescent="0.2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row>
    <row r="78" spans="1:60" x14ac:dyDescent="0.2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row>
    <row r="79" spans="1:60" x14ac:dyDescent="0.2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row>
    <row r="80" spans="1:60" x14ac:dyDescent="0.2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row>
    <row r="81" spans="1:60" x14ac:dyDescent="0.2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row>
    <row r="82" spans="1:60" x14ac:dyDescent="0.2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row>
    <row r="83" spans="1:60" x14ac:dyDescent="0.2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row>
    <row r="84" spans="1:60" x14ac:dyDescent="0.2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row>
    <row r="85" spans="1:60" x14ac:dyDescent="0.2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row>
    <row r="86" spans="1:60" x14ac:dyDescent="0.2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row>
    <row r="87" spans="1:60" x14ac:dyDescent="0.2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row>
    <row r="88" spans="1:60" x14ac:dyDescent="0.2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row>
    <row r="89" spans="1:60" x14ac:dyDescent="0.2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row>
    <row r="90" spans="1:60" x14ac:dyDescent="0.2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row>
    <row r="91" spans="1:60" x14ac:dyDescent="0.2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row>
    <row r="92" spans="1:60" x14ac:dyDescent="0.2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row>
    <row r="93" spans="1:60" x14ac:dyDescent="0.2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95"/>
      <c r="BG93" s="95"/>
      <c r="BH93" s="95"/>
    </row>
    <row r="94" spans="1:60" x14ac:dyDescent="0.2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row>
    <row r="95" spans="1:60" x14ac:dyDescent="0.2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row>
    <row r="96" spans="1:60" x14ac:dyDescent="0.2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95"/>
      <c r="BG96" s="95"/>
      <c r="BH96" s="95"/>
    </row>
    <row r="97" spans="1:60" x14ac:dyDescent="0.2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row>
    <row r="98" spans="1:60" x14ac:dyDescent="0.2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row>
    <row r="99" spans="1:60" x14ac:dyDescent="0.2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row>
    <row r="100" spans="1:60" x14ac:dyDescent="0.2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row>
    <row r="101" spans="1:60" x14ac:dyDescent="0.2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row>
    <row r="102" spans="1:60" x14ac:dyDescent="0.2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row>
    <row r="103" spans="1:60" x14ac:dyDescent="0.2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row>
    <row r="104" spans="1:60" x14ac:dyDescent="0.2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row>
    <row r="105" spans="1:60" x14ac:dyDescent="0.2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row>
    <row r="106" spans="1:60" x14ac:dyDescent="0.2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row>
    <row r="107" spans="1:60" x14ac:dyDescent="0.2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row>
    <row r="108" spans="1:60" x14ac:dyDescent="0.2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row>
    <row r="109" spans="1:60" x14ac:dyDescent="0.2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row>
    <row r="110" spans="1:60" x14ac:dyDescent="0.2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row>
    <row r="111" spans="1:60" x14ac:dyDescent="0.2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row>
    <row r="112" spans="1:60" x14ac:dyDescent="0.2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row>
    <row r="113" spans="1:60" x14ac:dyDescent="0.2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row>
    <row r="114" spans="1:60" x14ac:dyDescent="0.2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row>
    <row r="115" spans="1:60" x14ac:dyDescent="0.2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row>
    <row r="116" spans="1:60" x14ac:dyDescent="0.2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row>
    <row r="117" spans="1:60" x14ac:dyDescent="0.2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row>
    <row r="118" spans="1:60" x14ac:dyDescent="0.2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row>
    <row r="119" spans="1:60"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row>
    <row r="120" spans="1:60"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row>
    <row r="121" spans="1:60"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row>
    <row r="122" spans="1:60"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row>
    <row r="123" spans="1:60"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row>
    <row r="124" spans="1:60"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row>
    <row r="125" spans="1:60"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row>
    <row r="126" spans="1:60"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row>
    <row r="127" spans="1:60"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row>
    <row r="128" spans="1:60"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row>
    <row r="129" spans="1:60"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row>
    <row r="130" spans="1:60"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row>
    <row r="131" spans="1:60"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row>
    <row r="132" spans="1:60"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row>
    <row r="133" spans="1:60"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row>
    <row r="134" spans="1:60"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row>
    <row r="135" spans="1:60"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row>
    <row r="136" spans="1:60"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c r="BC136" s="95"/>
      <c r="BD136" s="95"/>
      <c r="BE136" s="95"/>
      <c r="BF136" s="95"/>
      <c r="BG136" s="95"/>
      <c r="BH136" s="95"/>
    </row>
    <row r="137" spans="1:60"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row>
    <row r="138" spans="1:60"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c r="BC138" s="95"/>
      <c r="BD138" s="95"/>
      <c r="BE138" s="95"/>
      <c r="BF138" s="95"/>
      <c r="BG138" s="95"/>
      <c r="BH138" s="95"/>
    </row>
    <row r="139" spans="1:60"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c r="BC139" s="95"/>
      <c r="BD139" s="95"/>
      <c r="BE139" s="95"/>
      <c r="BF139" s="95"/>
      <c r="BG139" s="95"/>
      <c r="BH139" s="95"/>
    </row>
    <row r="140" spans="1:60"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row>
    <row r="141" spans="1:60"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c r="BE141" s="95"/>
      <c r="BF141" s="95"/>
      <c r="BG141" s="95"/>
      <c r="BH141" s="95"/>
    </row>
    <row r="142" spans="1:60"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row>
    <row r="143" spans="1:60"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row>
    <row r="144" spans="1:60"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row>
    <row r="145" spans="1:60"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c r="BE145" s="95"/>
      <c r="BF145" s="95"/>
      <c r="BG145" s="95"/>
      <c r="BH145" s="95"/>
    </row>
    <row r="146" spans="1:60"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95"/>
      <c r="BG146" s="95"/>
      <c r="BH146" s="95"/>
    </row>
    <row r="147" spans="1:60"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row>
    <row r="148" spans="1:60"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c r="BE148" s="95"/>
      <c r="BF148" s="95"/>
      <c r="BG148" s="95"/>
      <c r="BH148" s="95"/>
    </row>
    <row r="149" spans="1:60"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c r="BE149" s="95"/>
      <c r="BF149" s="95"/>
      <c r="BG149" s="95"/>
      <c r="BH149" s="95"/>
    </row>
    <row r="150" spans="1:60"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c r="BE150" s="95"/>
      <c r="BF150" s="95"/>
      <c r="BG150" s="95"/>
      <c r="BH150" s="95"/>
    </row>
    <row r="151" spans="1:60"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c r="BE151" s="95"/>
      <c r="BF151" s="95"/>
      <c r="BG151" s="95"/>
      <c r="BH151" s="95"/>
    </row>
    <row r="152" spans="1:60"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row>
    <row r="153" spans="1:60"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c r="BE153" s="95"/>
      <c r="BF153" s="95"/>
      <c r="BG153" s="95"/>
      <c r="BH153" s="95"/>
    </row>
    <row r="154" spans="1:60"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row>
    <row r="155" spans="1:60"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c r="BE155" s="95"/>
      <c r="BF155" s="95"/>
      <c r="BG155" s="95"/>
      <c r="BH155" s="95"/>
    </row>
    <row r="156" spans="1:60"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c r="BE156" s="95"/>
      <c r="BF156" s="95"/>
      <c r="BG156" s="95"/>
      <c r="BH156" s="95"/>
    </row>
    <row r="157" spans="1:60"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c r="BE157" s="95"/>
      <c r="BF157" s="95"/>
      <c r="BG157" s="95"/>
      <c r="BH157" s="95"/>
    </row>
    <row r="158" spans="1:60"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row>
    <row r="159" spans="1:60"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row>
    <row r="160" spans="1:60"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c r="BE160" s="95"/>
      <c r="BF160" s="95"/>
      <c r="BG160" s="95"/>
      <c r="BH160" s="95"/>
    </row>
    <row r="161" spans="1:60"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c r="BE161" s="95"/>
      <c r="BF161" s="95"/>
      <c r="BG161" s="95"/>
      <c r="BH161" s="95"/>
    </row>
    <row r="162" spans="1:60"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row>
    <row r="163" spans="1:60"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row>
    <row r="164" spans="1:60"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c r="BE164" s="95"/>
      <c r="BF164" s="95"/>
      <c r="BG164" s="95"/>
      <c r="BH164" s="95"/>
    </row>
    <row r="165" spans="1:60"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row>
    <row r="166" spans="1:60"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row>
    <row r="167" spans="1:60"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c r="BE167" s="95"/>
      <c r="BF167" s="95"/>
      <c r="BG167" s="95"/>
      <c r="BH167" s="95"/>
    </row>
    <row r="168" spans="1:60"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c r="BE168" s="95"/>
      <c r="BF168" s="95"/>
      <c r="BG168" s="95"/>
      <c r="BH168" s="95"/>
    </row>
    <row r="169" spans="1:60"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c r="AY169" s="95"/>
      <c r="AZ169" s="95"/>
      <c r="BA169" s="95"/>
      <c r="BB169" s="95"/>
      <c r="BC169" s="95"/>
      <c r="BD169" s="95"/>
      <c r="BE169" s="95"/>
      <c r="BF169" s="95"/>
      <c r="BG169" s="95"/>
      <c r="BH169" s="95"/>
    </row>
    <row r="170" spans="1:60"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c r="BE170" s="95"/>
      <c r="BF170" s="95"/>
      <c r="BG170" s="95"/>
      <c r="BH170" s="95"/>
    </row>
    <row r="171" spans="1:60"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c r="BE171" s="95"/>
      <c r="BF171" s="95"/>
      <c r="BG171" s="95"/>
      <c r="BH171" s="95"/>
    </row>
    <row r="172" spans="1:60"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row>
    <row r="173" spans="1:60"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row>
    <row r="174" spans="1:60"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row>
    <row r="175" spans="1:60"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row>
    <row r="176" spans="1:60"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c r="BC176" s="95"/>
      <c r="BD176" s="95"/>
      <c r="BE176" s="95"/>
      <c r="BF176" s="95"/>
      <c r="BG176" s="95"/>
      <c r="BH176" s="95"/>
    </row>
    <row r="177" spans="1:60"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row>
    <row r="178" spans="1:60"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row>
    <row r="179" spans="1:60"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c r="AY179" s="95"/>
      <c r="AZ179" s="95"/>
      <c r="BA179" s="95"/>
      <c r="BB179" s="95"/>
      <c r="BC179" s="95"/>
      <c r="BD179" s="95"/>
      <c r="BE179" s="95"/>
      <c r="BF179" s="95"/>
      <c r="BG179" s="95"/>
      <c r="BH179" s="95"/>
    </row>
    <row r="180" spans="1:60"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row>
    <row r="181" spans="1:60"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row>
    <row r="182" spans="1:60"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c r="AY182" s="95"/>
      <c r="AZ182" s="95"/>
      <c r="BA182" s="95"/>
      <c r="BB182" s="95"/>
      <c r="BC182" s="95"/>
      <c r="BD182" s="95"/>
      <c r="BE182" s="95"/>
      <c r="BF182" s="95"/>
      <c r="BG182" s="95"/>
      <c r="BH182" s="95"/>
    </row>
    <row r="183" spans="1:60"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row>
    <row r="184" spans="1:60"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row>
    <row r="185" spans="1:60"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95"/>
      <c r="BG185" s="95"/>
      <c r="BH185" s="95"/>
    </row>
    <row r="186" spans="1:60"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row>
    <row r="187" spans="1:60"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c r="BC187" s="95"/>
      <c r="BD187" s="95"/>
      <c r="BE187" s="95"/>
      <c r="BF187" s="95"/>
      <c r="BG187" s="95"/>
      <c r="BH187" s="95"/>
    </row>
    <row r="188" spans="1:60"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row>
    <row r="189" spans="1:60"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row>
    <row r="190" spans="1:60"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row>
    <row r="191" spans="1:60" x14ac:dyDescent="0.25">
      <c r="A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row>
    <row r="192" spans="1:60" x14ac:dyDescent="0.25">
      <c r="A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row>
    <row r="193" spans="1:60" x14ac:dyDescent="0.25">
      <c r="A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row>
    <row r="194" spans="1:60" x14ac:dyDescent="0.25">
      <c r="A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row>
    <row r="195" spans="1:60" x14ac:dyDescent="0.25">
      <c r="A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c r="AY195" s="95"/>
      <c r="AZ195" s="95"/>
      <c r="BA195" s="95"/>
      <c r="BB195" s="95"/>
      <c r="BC195" s="95"/>
      <c r="BD195" s="95"/>
      <c r="BE195" s="95"/>
      <c r="BF195" s="95"/>
      <c r="BG195" s="95"/>
      <c r="BH195" s="95"/>
    </row>
    <row r="196" spans="1:60" x14ac:dyDescent="0.25">
      <c r="A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row>
    <row r="197" spans="1:60" x14ac:dyDescent="0.25">
      <c r="A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row>
    <row r="198" spans="1:60" x14ac:dyDescent="0.25">
      <c r="A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c r="AY198" s="95"/>
      <c r="AZ198" s="95"/>
      <c r="BA198" s="95"/>
      <c r="BB198" s="95"/>
      <c r="BC198" s="95"/>
      <c r="BD198" s="95"/>
      <c r="BE198" s="95"/>
      <c r="BF198" s="95"/>
      <c r="BG198" s="95"/>
      <c r="BH198" s="95"/>
    </row>
    <row r="199" spans="1:60" x14ac:dyDescent="0.25">
      <c r="A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c r="AY199" s="95"/>
      <c r="AZ199" s="95"/>
      <c r="BA199" s="95"/>
      <c r="BB199" s="95"/>
      <c r="BC199" s="95"/>
      <c r="BD199" s="95"/>
      <c r="BE199" s="95"/>
      <c r="BF199" s="95"/>
      <c r="BG199" s="95"/>
      <c r="BH199" s="95"/>
    </row>
    <row r="200" spans="1:60" x14ac:dyDescent="0.25">
      <c r="A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c r="AY200" s="95"/>
      <c r="AZ200" s="95"/>
      <c r="BA200" s="95"/>
      <c r="BB200" s="95"/>
      <c r="BC200" s="95"/>
      <c r="BD200" s="95"/>
      <c r="BE200" s="95"/>
      <c r="BF200" s="95"/>
      <c r="BG200" s="95"/>
      <c r="BH200" s="95"/>
    </row>
    <row r="201" spans="1:60" x14ac:dyDescent="0.25">
      <c r="A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c r="BE201" s="95"/>
      <c r="BF201" s="95"/>
      <c r="BG201" s="95"/>
      <c r="BH201" s="95"/>
    </row>
    <row r="202" spans="1:60" x14ac:dyDescent="0.25">
      <c r="A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row>
    <row r="203" spans="1:60" x14ac:dyDescent="0.25">
      <c r="A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row>
    <row r="204" spans="1:60" x14ac:dyDescent="0.25">
      <c r="A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row>
    <row r="205" spans="1:60" x14ac:dyDescent="0.25">
      <c r="A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row>
    <row r="206" spans="1:60" x14ac:dyDescent="0.25">
      <c r="A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row>
    <row r="207" spans="1:60" x14ac:dyDescent="0.25">
      <c r="A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row>
    <row r="208" spans="1:60" x14ac:dyDescent="0.25">
      <c r="A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row>
    <row r="209" spans="1:60" x14ac:dyDescent="0.25">
      <c r="A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row>
    <row r="210" spans="1:60" x14ac:dyDescent="0.25">
      <c r="A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row>
    <row r="211" spans="1:60" x14ac:dyDescent="0.25">
      <c r="A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95"/>
      <c r="AU211" s="95"/>
      <c r="AV211" s="95"/>
      <c r="AW211" s="95"/>
      <c r="AX211" s="95"/>
      <c r="AY211" s="95"/>
      <c r="AZ211" s="95"/>
      <c r="BA211" s="95"/>
      <c r="BB211" s="95"/>
      <c r="BC211" s="95"/>
      <c r="BD211" s="95"/>
      <c r="BE211" s="95"/>
      <c r="BF211" s="95"/>
      <c r="BG211" s="95"/>
      <c r="BH211" s="95"/>
    </row>
    <row r="212" spans="1:60" x14ac:dyDescent="0.25">
      <c r="A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c r="AQ212" s="95"/>
      <c r="AR212" s="95"/>
      <c r="AS212" s="95"/>
      <c r="AT212" s="95"/>
      <c r="AU212" s="95"/>
      <c r="AV212" s="95"/>
      <c r="AW212" s="95"/>
      <c r="AX212" s="95"/>
      <c r="AY212" s="95"/>
      <c r="AZ212" s="95"/>
      <c r="BA212" s="95"/>
      <c r="BB212" s="95"/>
      <c r="BC212" s="95"/>
      <c r="BD212" s="95"/>
      <c r="BE212" s="95"/>
      <c r="BF212" s="95"/>
      <c r="BG212" s="95"/>
      <c r="BH212" s="95"/>
    </row>
    <row r="213" spans="1:60" x14ac:dyDescent="0.25">
      <c r="A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95"/>
      <c r="AU213" s="95"/>
      <c r="AV213" s="95"/>
      <c r="AW213" s="95"/>
      <c r="AX213" s="95"/>
      <c r="AY213" s="95"/>
      <c r="AZ213" s="95"/>
      <c r="BA213" s="95"/>
      <c r="BB213" s="95"/>
      <c r="BC213" s="95"/>
      <c r="BD213" s="95"/>
      <c r="BE213" s="95"/>
      <c r="BF213" s="95"/>
      <c r="BG213" s="95"/>
      <c r="BH213" s="95"/>
    </row>
    <row r="214" spans="1:60" x14ac:dyDescent="0.25">
      <c r="A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row>
    <row r="215" spans="1:60" x14ac:dyDescent="0.25">
      <c r="A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row>
    <row r="216" spans="1:60" x14ac:dyDescent="0.25">
      <c r="A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row>
    <row r="217" spans="1:60" x14ac:dyDescent="0.25">
      <c r="A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row>
    <row r="218" spans="1:60" x14ac:dyDescent="0.25">
      <c r="A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row>
    <row r="219" spans="1:60" x14ac:dyDescent="0.25">
      <c r="A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row>
    <row r="220" spans="1:60" x14ac:dyDescent="0.25">
      <c r="A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row>
    <row r="221" spans="1:60" x14ac:dyDescent="0.25">
      <c r="A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row>
    <row r="222" spans="1:60" x14ac:dyDescent="0.25">
      <c r="A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row>
    <row r="223" spans="1:60" x14ac:dyDescent="0.25">
      <c r="A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row>
    <row r="224" spans="1:60" x14ac:dyDescent="0.25">
      <c r="A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row>
    <row r="225" spans="1:60" x14ac:dyDescent="0.25">
      <c r="A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row>
    <row r="226" spans="1:60" x14ac:dyDescent="0.25">
      <c r="A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row>
    <row r="227" spans="1:60" x14ac:dyDescent="0.25">
      <c r="A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row>
    <row r="228" spans="1:60" x14ac:dyDescent="0.25">
      <c r="A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row>
    <row r="229" spans="1:60" x14ac:dyDescent="0.25">
      <c r="A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row>
    <row r="230" spans="1:60" x14ac:dyDescent="0.25">
      <c r="A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row>
    <row r="231" spans="1:60" x14ac:dyDescent="0.25">
      <c r="A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row>
    <row r="232" spans="1:60" x14ac:dyDescent="0.25">
      <c r="A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row>
    <row r="233" spans="1:60" x14ac:dyDescent="0.25">
      <c r="A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row>
    <row r="234" spans="1:60" x14ac:dyDescent="0.25">
      <c r="A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row>
    <row r="235" spans="1:60" x14ac:dyDescent="0.25">
      <c r="A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row>
    <row r="236" spans="1:60" x14ac:dyDescent="0.25">
      <c r="A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5"/>
      <c r="AY236" s="95"/>
      <c r="AZ236" s="95"/>
      <c r="BA236" s="95"/>
      <c r="BB236" s="95"/>
      <c r="BC236" s="95"/>
      <c r="BD236" s="95"/>
      <c r="BE236" s="95"/>
      <c r="BF236" s="95"/>
      <c r="BG236" s="95"/>
      <c r="BH236" s="95"/>
    </row>
    <row r="237" spans="1:60" x14ac:dyDescent="0.25">
      <c r="A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row>
    <row r="238" spans="1:60" x14ac:dyDescent="0.25">
      <c r="A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row>
    <row r="239" spans="1:60" x14ac:dyDescent="0.25">
      <c r="A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row>
    <row r="240" spans="1:60" x14ac:dyDescent="0.25">
      <c r="A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5"/>
      <c r="AY240" s="95"/>
      <c r="AZ240" s="95"/>
      <c r="BA240" s="95"/>
      <c r="BB240" s="95"/>
      <c r="BC240" s="95"/>
      <c r="BD240" s="95"/>
      <c r="BE240" s="95"/>
      <c r="BF240" s="95"/>
      <c r="BG240" s="95"/>
      <c r="BH240" s="95"/>
    </row>
    <row r="241" spans="1:60" x14ac:dyDescent="0.25">
      <c r="A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row>
    <row r="242" spans="1:60" x14ac:dyDescent="0.25">
      <c r="A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row>
    <row r="243" spans="1:60" x14ac:dyDescent="0.25">
      <c r="A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5"/>
      <c r="AY243" s="95"/>
      <c r="AZ243" s="95"/>
      <c r="BA243" s="95"/>
      <c r="BB243" s="95"/>
      <c r="BC243" s="95"/>
      <c r="BD243" s="95"/>
      <c r="BE243" s="95"/>
      <c r="BF243" s="95"/>
      <c r="BG243" s="95"/>
      <c r="BH243" s="95"/>
    </row>
    <row r="244" spans="1:60" x14ac:dyDescent="0.25">
      <c r="A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row>
    <row r="245" spans="1:60" x14ac:dyDescent="0.25">
      <c r="A245" s="95"/>
    </row>
    <row r="246" spans="1:60" x14ac:dyDescent="0.25">
      <c r="A246" s="95"/>
    </row>
    <row r="247" spans="1:60" x14ac:dyDescent="0.25">
      <c r="A247" s="95"/>
    </row>
    <row r="248" spans="1:60" x14ac:dyDescent="0.25">
      <c r="A248" s="9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D5" sqref="D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95"/>
      <c r="B1" s="476" t="s">
        <v>53</v>
      </c>
      <c r="C1" s="476"/>
      <c r="D1" s="476"/>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7" x14ac:dyDescent="0.2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1:37" ht="25.5" x14ac:dyDescent="0.25">
      <c r="A3" s="95"/>
      <c r="B3" s="10"/>
      <c r="C3" s="11" t="s">
        <v>50</v>
      </c>
      <c r="D3" s="11" t="s">
        <v>4</v>
      </c>
      <c r="E3" s="95"/>
      <c r="F3" s="95"/>
      <c r="G3" s="95"/>
      <c r="H3" s="95"/>
      <c r="I3" s="95"/>
      <c r="J3" s="95"/>
      <c r="K3" s="95"/>
      <c r="L3" s="95"/>
      <c r="M3" s="95"/>
      <c r="N3" s="95"/>
      <c r="O3" s="95"/>
      <c r="P3" s="95"/>
      <c r="Q3" s="95"/>
      <c r="R3" s="95"/>
      <c r="S3" s="95"/>
      <c r="T3" s="95"/>
      <c r="U3" s="95"/>
      <c r="V3" s="95"/>
      <c r="W3" s="95"/>
      <c r="X3" s="95"/>
      <c r="Y3" s="95"/>
      <c r="Z3" s="95"/>
      <c r="AA3" s="95"/>
      <c r="AB3" s="95"/>
      <c r="AC3" s="95"/>
      <c r="AD3" s="95"/>
      <c r="AE3" s="95"/>
    </row>
    <row r="4" spans="1:37" ht="51" x14ac:dyDescent="0.25">
      <c r="A4" s="95"/>
      <c r="B4" s="12" t="s">
        <v>49</v>
      </c>
      <c r="C4" s="13" t="s">
        <v>100</v>
      </c>
      <c r="D4" s="14">
        <v>0.2</v>
      </c>
      <c r="E4" s="95"/>
      <c r="F4" s="95"/>
      <c r="G4" s="95"/>
      <c r="H4" s="95"/>
      <c r="I4" s="95"/>
      <c r="J4" s="95"/>
      <c r="K4" s="95"/>
      <c r="L4" s="95"/>
      <c r="M4" s="95"/>
      <c r="N4" s="95"/>
      <c r="O4" s="95"/>
      <c r="P4" s="95"/>
      <c r="Q4" s="95"/>
      <c r="R4" s="95"/>
      <c r="S4" s="95"/>
      <c r="T4" s="95"/>
      <c r="U4" s="95"/>
      <c r="V4" s="95"/>
      <c r="W4" s="95"/>
      <c r="X4" s="95"/>
      <c r="Y4" s="95"/>
      <c r="Z4" s="95"/>
      <c r="AA4" s="95"/>
      <c r="AB4" s="95"/>
      <c r="AC4" s="95"/>
      <c r="AD4" s="95"/>
      <c r="AE4" s="95"/>
    </row>
    <row r="5" spans="1:37" ht="51" x14ac:dyDescent="0.25">
      <c r="A5" s="95"/>
      <c r="B5" s="15" t="s">
        <v>51</v>
      </c>
      <c r="C5" s="16" t="s">
        <v>101</v>
      </c>
      <c r="D5" s="17">
        <v>0.4</v>
      </c>
      <c r="E5" s="95"/>
      <c r="F5" s="95"/>
      <c r="G5" s="95"/>
      <c r="H5" s="95"/>
      <c r="I5" s="95"/>
      <c r="J5" s="95"/>
      <c r="K5" s="95"/>
      <c r="L5" s="95"/>
      <c r="M5" s="95"/>
      <c r="N5" s="95"/>
      <c r="O5" s="95"/>
      <c r="P5" s="95"/>
      <c r="Q5" s="95"/>
      <c r="R5" s="95"/>
      <c r="S5" s="95"/>
      <c r="T5" s="95"/>
      <c r="U5" s="95"/>
      <c r="V5" s="95"/>
      <c r="W5" s="95"/>
      <c r="X5" s="95"/>
      <c r="Y5" s="95"/>
      <c r="Z5" s="95"/>
      <c r="AA5" s="95"/>
      <c r="AB5" s="95"/>
      <c r="AC5" s="95"/>
      <c r="AD5" s="95"/>
      <c r="AE5" s="95"/>
    </row>
    <row r="6" spans="1:37" ht="51" x14ac:dyDescent="0.25">
      <c r="A6" s="95"/>
      <c r="B6" s="18" t="s">
        <v>105</v>
      </c>
      <c r="C6" s="16" t="s">
        <v>102</v>
      </c>
      <c r="D6" s="17">
        <v>0.6</v>
      </c>
      <c r="E6" s="95"/>
      <c r="F6" s="95"/>
      <c r="G6" s="95"/>
      <c r="H6" s="95"/>
      <c r="I6" s="95"/>
      <c r="J6" s="95"/>
      <c r="K6" s="95"/>
      <c r="L6" s="95"/>
      <c r="M6" s="95"/>
      <c r="N6" s="95"/>
      <c r="O6" s="95"/>
      <c r="P6" s="95"/>
      <c r="Q6" s="95"/>
      <c r="R6" s="95"/>
      <c r="S6" s="95"/>
      <c r="T6" s="95"/>
      <c r="U6" s="95"/>
      <c r="V6" s="95"/>
      <c r="W6" s="95"/>
      <c r="X6" s="95"/>
      <c r="Y6" s="95"/>
      <c r="Z6" s="95"/>
      <c r="AA6" s="95"/>
      <c r="AB6" s="95"/>
      <c r="AC6" s="95"/>
      <c r="AD6" s="95"/>
      <c r="AE6" s="95"/>
    </row>
    <row r="7" spans="1:37" ht="76.5" x14ac:dyDescent="0.25">
      <c r="A7" s="95"/>
      <c r="B7" s="19" t="s">
        <v>6</v>
      </c>
      <c r="C7" s="16" t="s">
        <v>103</v>
      </c>
      <c r="D7" s="17">
        <v>0.8</v>
      </c>
      <c r="E7" s="95"/>
      <c r="F7" s="95"/>
      <c r="G7" s="95"/>
      <c r="H7" s="95"/>
      <c r="I7" s="95"/>
      <c r="J7" s="95"/>
      <c r="K7" s="95"/>
      <c r="L7" s="95"/>
      <c r="M7" s="95"/>
      <c r="N7" s="95"/>
      <c r="O7" s="95"/>
      <c r="P7" s="95"/>
      <c r="Q7" s="95"/>
      <c r="R7" s="95"/>
      <c r="S7" s="95"/>
      <c r="T7" s="95"/>
      <c r="U7" s="95"/>
      <c r="V7" s="95"/>
      <c r="W7" s="95"/>
      <c r="X7" s="95"/>
      <c r="Y7" s="95"/>
      <c r="Z7" s="95"/>
      <c r="AA7" s="95"/>
      <c r="AB7" s="95"/>
      <c r="AC7" s="95"/>
      <c r="AD7" s="95"/>
      <c r="AE7" s="95"/>
    </row>
    <row r="8" spans="1:37" ht="51" x14ac:dyDescent="0.25">
      <c r="A8" s="95"/>
      <c r="B8" s="20" t="s">
        <v>52</v>
      </c>
      <c r="C8" s="16" t="s">
        <v>104</v>
      </c>
      <c r="D8" s="17">
        <v>1</v>
      </c>
      <c r="E8" s="95"/>
      <c r="F8" s="95"/>
      <c r="G8" s="95"/>
      <c r="H8" s="95"/>
      <c r="I8" s="95"/>
      <c r="J8" s="95"/>
      <c r="K8" s="95"/>
      <c r="L8" s="95"/>
      <c r="M8" s="95"/>
      <c r="N8" s="95"/>
      <c r="O8" s="95"/>
      <c r="P8" s="95"/>
      <c r="Q8" s="95"/>
      <c r="R8" s="95"/>
      <c r="S8" s="95"/>
      <c r="T8" s="95"/>
      <c r="U8" s="95"/>
      <c r="V8" s="95"/>
      <c r="W8" s="95"/>
      <c r="X8" s="95"/>
      <c r="Y8" s="95"/>
      <c r="Z8" s="95"/>
      <c r="AA8" s="95"/>
      <c r="AB8" s="95"/>
      <c r="AC8" s="95"/>
      <c r="AD8" s="95"/>
      <c r="AE8" s="95"/>
    </row>
    <row r="9" spans="1:37" x14ac:dyDescent="0.25">
      <c r="A9" s="95"/>
      <c r="B9" s="119"/>
      <c r="C9" s="119"/>
      <c r="D9" s="119"/>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row>
    <row r="10" spans="1:37" ht="16.5" x14ac:dyDescent="0.25">
      <c r="A10" s="95"/>
      <c r="B10" s="120"/>
      <c r="C10" s="119"/>
      <c r="D10" s="119"/>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row>
    <row r="11" spans="1:37" x14ac:dyDescent="0.25">
      <c r="A11" s="95"/>
      <c r="B11" s="119"/>
      <c r="C11" s="119"/>
      <c r="D11" s="119"/>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row>
    <row r="12" spans="1:37" x14ac:dyDescent="0.25">
      <c r="A12" s="95"/>
      <c r="B12" s="119"/>
      <c r="C12" s="119"/>
      <c r="D12" s="119"/>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row>
    <row r="13" spans="1:37" x14ac:dyDescent="0.25">
      <c r="A13" s="95"/>
      <c r="B13" s="119"/>
      <c r="C13" s="119"/>
      <c r="D13" s="119"/>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row>
    <row r="14" spans="1:37" x14ac:dyDescent="0.25">
      <c r="A14" s="95"/>
      <c r="B14" s="119"/>
      <c r="C14" s="119"/>
      <c r="D14" s="119"/>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row>
    <row r="15" spans="1:37" x14ac:dyDescent="0.25">
      <c r="A15" s="95"/>
      <c r="B15" s="119"/>
      <c r="C15" s="119"/>
      <c r="D15" s="119"/>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row>
    <row r="16" spans="1:37" x14ac:dyDescent="0.25">
      <c r="A16" s="95"/>
      <c r="B16" s="119"/>
      <c r="C16" s="119"/>
      <c r="D16" s="119"/>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row>
    <row r="17" spans="1:37" x14ac:dyDescent="0.25">
      <c r="A17" s="95"/>
      <c r="B17" s="119"/>
      <c r="C17" s="119"/>
      <c r="D17" s="119"/>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row>
    <row r="18" spans="1:37" x14ac:dyDescent="0.25">
      <c r="A18" s="95"/>
      <c r="B18" s="119"/>
      <c r="C18" s="119"/>
      <c r="D18" s="119"/>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row>
    <row r="19" spans="1:37"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row>
    <row r="20" spans="1:37"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row>
    <row r="21" spans="1:37" x14ac:dyDescent="0.25">
      <c r="A21" s="95"/>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row>
    <row r="22" spans="1:37" x14ac:dyDescent="0.25">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row>
    <row r="23" spans="1:37" x14ac:dyDescent="0.25">
      <c r="A23" s="95"/>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row>
    <row r="24" spans="1:37" x14ac:dyDescent="0.25">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row>
    <row r="25" spans="1:37" x14ac:dyDescent="0.25">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row>
    <row r="26" spans="1:37" x14ac:dyDescent="0.25">
      <c r="A26" s="95"/>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row>
    <row r="27" spans="1:37"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row>
    <row r="28" spans="1:37"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row>
    <row r="29" spans="1:37"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row>
    <row r="30" spans="1:37"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row>
    <row r="31" spans="1:37"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row>
    <row r="32" spans="1:37"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row>
    <row r="33" spans="1:31" x14ac:dyDescent="0.25">
      <c r="A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row>
    <row r="34" spans="1:31" x14ac:dyDescent="0.25">
      <c r="A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row>
    <row r="35" spans="1:31" x14ac:dyDescent="0.25">
      <c r="A35" s="95"/>
    </row>
    <row r="36" spans="1:31" x14ac:dyDescent="0.25">
      <c r="A36" s="95"/>
    </row>
    <row r="37" spans="1:31" x14ac:dyDescent="0.25">
      <c r="A37" s="95"/>
    </row>
    <row r="38" spans="1:31" x14ac:dyDescent="0.25">
      <c r="A38" s="95"/>
    </row>
    <row r="39" spans="1:31" x14ac:dyDescent="0.25">
      <c r="A39" s="95"/>
    </row>
    <row r="40" spans="1:31" x14ac:dyDescent="0.25">
      <c r="A40" s="95"/>
    </row>
    <row r="41" spans="1:31" x14ac:dyDescent="0.25">
      <c r="A41" s="95"/>
    </row>
    <row r="42" spans="1:31" x14ac:dyDescent="0.25">
      <c r="A42" s="95"/>
    </row>
    <row r="43" spans="1:31" x14ac:dyDescent="0.25">
      <c r="A43" s="95"/>
    </row>
    <row r="44" spans="1:31" x14ac:dyDescent="0.25">
      <c r="A44" s="95"/>
    </row>
    <row r="45" spans="1:31" x14ac:dyDescent="0.25">
      <c r="A45" s="95"/>
    </row>
    <row r="46" spans="1:31" x14ac:dyDescent="0.25">
      <c r="A46" s="95"/>
    </row>
    <row r="47" spans="1:31" x14ac:dyDescent="0.25">
      <c r="A47" s="95"/>
    </row>
    <row r="48" spans="1:31" x14ac:dyDescent="0.25">
      <c r="A48" s="95"/>
    </row>
    <row r="49" spans="1:1" x14ac:dyDescent="0.25">
      <c r="A49" s="95"/>
    </row>
    <row r="50" spans="1:1" x14ac:dyDescent="0.25">
      <c r="A50" s="95"/>
    </row>
    <row r="51" spans="1:1" x14ac:dyDescent="0.25">
      <c r="A51" s="95"/>
    </row>
    <row r="52" spans="1:1" x14ac:dyDescent="0.25">
      <c r="A52" s="95"/>
    </row>
    <row r="53" spans="1:1" x14ac:dyDescent="0.25">
      <c r="A53" s="95"/>
    </row>
    <row r="54" spans="1:1" x14ac:dyDescent="0.25">
      <c r="A54" s="95"/>
    </row>
    <row r="55" spans="1:1" x14ac:dyDescent="0.25">
      <c r="A55" s="95"/>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E3" sqref="E3"/>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95"/>
      <c r="B1" s="477" t="s">
        <v>61</v>
      </c>
      <c r="C1" s="477"/>
      <c r="D1" s="477"/>
      <c r="E1" s="95"/>
      <c r="F1" s="95"/>
      <c r="G1" s="95"/>
      <c r="H1" s="95"/>
      <c r="I1" s="95"/>
      <c r="J1" s="95"/>
      <c r="K1" s="95"/>
      <c r="L1" s="95"/>
      <c r="M1" s="95"/>
      <c r="N1" s="95"/>
      <c r="O1" s="95"/>
      <c r="P1" s="95"/>
      <c r="Q1" s="95"/>
      <c r="R1" s="95"/>
      <c r="S1" s="95"/>
      <c r="T1" s="95"/>
      <c r="U1" s="95"/>
    </row>
    <row r="2" spans="1:21" x14ac:dyDescent="0.25">
      <c r="A2" s="95"/>
      <c r="B2" s="95"/>
      <c r="C2" s="95"/>
      <c r="D2" s="95"/>
      <c r="E2" s="95"/>
      <c r="F2" s="95"/>
      <c r="G2" s="95"/>
      <c r="H2" s="95"/>
      <c r="I2" s="95"/>
      <c r="J2" s="95"/>
      <c r="K2" s="95"/>
      <c r="L2" s="95"/>
      <c r="M2" s="95"/>
      <c r="N2" s="95"/>
      <c r="O2" s="95"/>
      <c r="P2" s="95"/>
      <c r="Q2" s="95"/>
      <c r="R2" s="95"/>
      <c r="S2" s="95"/>
      <c r="T2" s="95"/>
      <c r="U2" s="95"/>
    </row>
    <row r="3" spans="1:21" ht="30" x14ac:dyDescent="0.25">
      <c r="A3" s="95"/>
      <c r="B3" s="116"/>
      <c r="C3" s="34" t="s">
        <v>54</v>
      </c>
      <c r="D3" s="34" t="s">
        <v>55</v>
      </c>
      <c r="E3" s="95"/>
      <c r="F3" s="95"/>
      <c r="G3" s="95"/>
      <c r="H3" s="95"/>
      <c r="I3" s="95"/>
      <c r="J3" s="95"/>
      <c r="K3" s="95"/>
      <c r="L3" s="95"/>
      <c r="M3" s="95"/>
      <c r="N3" s="95"/>
      <c r="O3" s="95"/>
      <c r="P3" s="95"/>
      <c r="Q3" s="95"/>
      <c r="R3" s="95"/>
      <c r="S3" s="95"/>
      <c r="T3" s="95"/>
      <c r="U3" s="95"/>
    </row>
    <row r="4" spans="1:21" ht="33.75" x14ac:dyDescent="0.25">
      <c r="A4" s="115" t="s">
        <v>81</v>
      </c>
      <c r="B4" s="37" t="s">
        <v>99</v>
      </c>
      <c r="C4" s="42" t="s">
        <v>154</v>
      </c>
      <c r="D4" s="35" t="s">
        <v>95</v>
      </c>
      <c r="E4" s="95"/>
      <c r="F4" s="95"/>
      <c r="G4" s="95"/>
      <c r="H4" s="95"/>
      <c r="I4" s="95"/>
      <c r="J4" s="95"/>
      <c r="K4" s="95"/>
      <c r="L4" s="95"/>
      <c r="M4" s="95"/>
      <c r="N4" s="95"/>
      <c r="O4" s="95"/>
      <c r="P4" s="95"/>
      <c r="Q4" s="95"/>
      <c r="R4" s="95"/>
      <c r="S4" s="95"/>
      <c r="T4" s="95"/>
      <c r="U4" s="95"/>
    </row>
    <row r="5" spans="1:21" ht="67.5" x14ac:dyDescent="0.25">
      <c r="A5" s="115" t="s">
        <v>82</v>
      </c>
      <c r="B5" s="38" t="s">
        <v>57</v>
      </c>
      <c r="C5" s="43" t="s">
        <v>91</v>
      </c>
      <c r="D5" s="36" t="s">
        <v>96</v>
      </c>
      <c r="E5" s="95"/>
      <c r="F5" s="95"/>
      <c r="G5" s="95"/>
      <c r="H5" s="95"/>
      <c r="I5" s="95"/>
      <c r="J5" s="95"/>
      <c r="K5" s="95"/>
      <c r="L5" s="95"/>
      <c r="M5" s="95"/>
      <c r="N5" s="95"/>
      <c r="O5" s="95"/>
      <c r="P5" s="95"/>
      <c r="Q5" s="95"/>
      <c r="R5" s="95"/>
      <c r="S5" s="95"/>
      <c r="T5" s="95"/>
      <c r="U5" s="95"/>
    </row>
    <row r="6" spans="1:21" ht="67.5" x14ac:dyDescent="0.25">
      <c r="A6" s="115" t="s">
        <v>79</v>
      </c>
      <c r="B6" s="39" t="s">
        <v>58</v>
      </c>
      <c r="C6" s="43" t="s">
        <v>92</v>
      </c>
      <c r="D6" s="36" t="s">
        <v>98</v>
      </c>
      <c r="E6" s="95"/>
      <c r="F6" s="95"/>
      <c r="G6" s="95"/>
      <c r="H6" s="95"/>
      <c r="I6" s="95"/>
      <c r="J6" s="95"/>
      <c r="K6" s="95"/>
      <c r="L6" s="95"/>
      <c r="M6" s="95"/>
      <c r="N6" s="95"/>
      <c r="O6" s="95"/>
      <c r="P6" s="95"/>
      <c r="Q6" s="95"/>
      <c r="R6" s="95"/>
      <c r="S6" s="95"/>
      <c r="T6" s="95"/>
      <c r="U6" s="95"/>
    </row>
    <row r="7" spans="1:21" ht="101.25" x14ac:dyDescent="0.25">
      <c r="A7" s="115" t="s">
        <v>7</v>
      </c>
      <c r="B7" s="40" t="s">
        <v>59</v>
      </c>
      <c r="C7" s="43" t="s">
        <v>93</v>
      </c>
      <c r="D7" s="36" t="s">
        <v>97</v>
      </c>
      <c r="E7" s="95"/>
      <c r="F7" s="95"/>
      <c r="G7" s="95"/>
      <c r="H7" s="95"/>
      <c r="I7" s="95"/>
      <c r="J7" s="95"/>
      <c r="K7" s="95"/>
      <c r="L7" s="95"/>
      <c r="M7" s="95"/>
      <c r="N7" s="95"/>
      <c r="O7" s="95"/>
      <c r="P7" s="95"/>
      <c r="Q7" s="95"/>
      <c r="R7" s="95"/>
      <c r="S7" s="95"/>
      <c r="T7" s="95"/>
      <c r="U7" s="95"/>
    </row>
    <row r="8" spans="1:21" ht="67.5" x14ac:dyDescent="0.25">
      <c r="A8" s="115" t="s">
        <v>83</v>
      </c>
      <c r="B8" s="41" t="s">
        <v>60</v>
      </c>
      <c r="C8" s="43" t="s">
        <v>94</v>
      </c>
      <c r="D8" s="36" t="s">
        <v>116</v>
      </c>
      <c r="E8" s="95"/>
      <c r="F8" s="95"/>
      <c r="G8" s="95"/>
      <c r="H8" s="95"/>
      <c r="I8" s="95"/>
      <c r="J8" s="95"/>
      <c r="K8" s="95"/>
      <c r="L8" s="95"/>
      <c r="M8" s="95"/>
      <c r="N8" s="95"/>
      <c r="O8" s="95"/>
      <c r="P8" s="95"/>
      <c r="Q8" s="95"/>
      <c r="R8" s="95"/>
      <c r="S8" s="95"/>
      <c r="T8" s="95"/>
      <c r="U8" s="95"/>
    </row>
    <row r="9" spans="1:21" ht="20.25" x14ac:dyDescent="0.25">
      <c r="A9" s="115"/>
      <c r="B9" s="115"/>
      <c r="C9" s="117"/>
      <c r="D9" s="117"/>
      <c r="E9" s="95"/>
      <c r="F9" s="95"/>
      <c r="G9" s="95"/>
      <c r="H9" s="95"/>
      <c r="I9" s="95"/>
      <c r="J9" s="95"/>
      <c r="K9" s="95"/>
      <c r="L9" s="95"/>
      <c r="M9" s="95"/>
      <c r="N9" s="95"/>
      <c r="O9" s="95"/>
      <c r="P9" s="95"/>
      <c r="Q9" s="95"/>
      <c r="R9" s="95"/>
      <c r="S9" s="95"/>
      <c r="T9" s="95"/>
      <c r="U9" s="95"/>
    </row>
    <row r="10" spans="1:21" ht="16.5" x14ac:dyDescent="0.25">
      <c r="A10" s="115"/>
      <c r="B10" s="118"/>
      <c r="C10" s="118"/>
      <c r="D10" s="118"/>
      <c r="E10" s="95"/>
      <c r="F10" s="95"/>
      <c r="G10" s="95"/>
      <c r="H10" s="95"/>
      <c r="I10" s="95"/>
      <c r="J10" s="95"/>
      <c r="K10" s="95"/>
      <c r="L10" s="95"/>
      <c r="M10" s="95"/>
      <c r="N10" s="95"/>
      <c r="O10" s="95"/>
      <c r="P10" s="95"/>
      <c r="Q10" s="95"/>
      <c r="R10" s="95"/>
      <c r="S10" s="95"/>
      <c r="T10" s="95"/>
      <c r="U10" s="95"/>
    </row>
    <row r="11" spans="1:21" x14ac:dyDescent="0.25">
      <c r="A11" s="115"/>
      <c r="B11" s="115" t="s">
        <v>89</v>
      </c>
      <c r="C11" s="115" t="s">
        <v>142</v>
      </c>
      <c r="D11" s="115" t="s">
        <v>149</v>
      </c>
      <c r="E11" s="95"/>
      <c r="F11" s="95"/>
      <c r="G11" s="95"/>
      <c r="H11" s="95"/>
      <c r="I11" s="95"/>
      <c r="J11" s="95"/>
      <c r="K11" s="95"/>
      <c r="L11" s="95"/>
      <c r="M11" s="95"/>
      <c r="N11" s="95"/>
      <c r="O11" s="95"/>
      <c r="P11" s="95"/>
      <c r="Q11" s="95"/>
      <c r="R11" s="95"/>
      <c r="S11" s="95"/>
      <c r="T11" s="95"/>
      <c r="U11" s="95"/>
    </row>
    <row r="12" spans="1:21" x14ac:dyDescent="0.25">
      <c r="A12" s="115"/>
      <c r="B12" s="115" t="s">
        <v>87</v>
      </c>
      <c r="C12" s="115" t="s">
        <v>146</v>
      </c>
      <c r="D12" s="115" t="s">
        <v>150</v>
      </c>
      <c r="E12" s="95"/>
      <c r="F12" s="95"/>
      <c r="G12" s="95"/>
      <c r="H12" s="95"/>
      <c r="I12" s="95"/>
      <c r="J12" s="95"/>
      <c r="K12" s="95"/>
      <c r="L12" s="95"/>
      <c r="M12" s="95"/>
      <c r="N12" s="95"/>
      <c r="O12" s="95"/>
      <c r="P12" s="95"/>
      <c r="Q12" s="95"/>
      <c r="R12" s="95"/>
      <c r="S12" s="95"/>
      <c r="T12" s="95"/>
      <c r="U12" s="95"/>
    </row>
    <row r="13" spans="1:21" x14ac:dyDescent="0.25">
      <c r="A13" s="115"/>
      <c r="B13" s="115"/>
      <c r="C13" s="115" t="s">
        <v>145</v>
      </c>
      <c r="D13" s="115" t="s">
        <v>151</v>
      </c>
      <c r="E13" s="95"/>
      <c r="F13" s="95"/>
      <c r="G13" s="95"/>
      <c r="H13" s="95"/>
      <c r="I13" s="95"/>
      <c r="J13" s="95"/>
      <c r="K13" s="95"/>
      <c r="L13" s="95"/>
      <c r="M13" s="95"/>
      <c r="N13" s="95"/>
      <c r="O13" s="95"/>
      <c r="P13" s="95"/>
      <c r="Q13" s="95"/>
      <c r="R13" s="95"/>
      <c r="S13" s="95"/>
      <c r="T13" s="95"/>
      <c r="U13" s="95"/>
    </row>
    <row r="14" spans="1:21" x14ac:dyDescent="0.25">
      <c r="A14" s="115"/>
      <c r="B14" s="115"/>
      <c r="C14" s="115" t="s">
        <v>147</v>
      </c>
      <c r="D14" s="115" t="s">
        <v>152</v>
      </c>
      <c r="E14" s="95"/>
      <c r="F14" s="95"/>
      <c r="G14" s="95"/>
      <c r="H14" s="95"/>
      <c r="I14" s="95"/>
      <c r="J14" s="95"/>
      <c r="K14" s="95"/>
      <c r="L14" s="95"/>
      <c r="M14" s="95"/>
      <c r="N14" s="95"/>
      <c r="O14" s="95"/>
      <c r="P14" s="95"/>
      <c r="Q14" s="95"/>
      <c r="R14" s="95"/>
      <c r="S14" s="95"/>
      <c r="T14" s="95"/>
      <c r="U14" s="95"/>
    </row>
    <row r="15" spans="1:21" x14ac:dyDescent="0.25">
      <c r="A15" s="115"/>
      <c r="B15" s="115"/>
      <c r="C15" s="115" t="s">
        <v>148</v>
      </c>
      <c r="D15" s="115" t="s">
        <v>153</v>
      </c>
      <c r="E15" s="95"/>
      <c r="F15" s="95"/>
      <c r="G15" s="95"/>
      <c r="H15" s="95"/>
      <c r="I15" s="95"/>
      <c r="J15" s="95"/>
      <c r="K15" s="95"/>
      <c r="L15" s="95"/>
      <c r="M15" s="95"/>
      <c r="N15" s="95"/>
      <c r="O15" s="95"/>
      <c r="P15" s="95"/>
      <c r="Q15" s="95"/>
      <c r="R15" s="95"/>
      <c r="S15" s="95"/>
      <c r="T15" s="95"/>
      <c r="U15" s="95"/>
    </row>
    <row r="16" spans="1:21" x14ac:dyDescent="0.25">
      <c r="A16" s="115"/>
      <c r="B16" s="115"/>
      <c r="C16" s="115"/>
      <c r="D16" s="115"/>
      <c r="E16" s="95"/>
      <c r="F16" s="95"/>
      <c r="G16" s="95"/>
      <c r="H16" s="95"/>
      <c r="I16" s="95"/>
      <c r="J16" s="95"/>
      <c r="K16" s="95"/>
      <c r="L16" s="95"/>
      <c r="M16" s="95"/>
      <c r="N16" s="95"/>
      <c r="O16" s="95"/>
    </row>
    <row r="17" spans="1:15" x14ac:dyDescent="0.25">
      <c r="A17" s="115"/>
      <c r="B17" s="115"/>
      <c r="C17" s="115"/>
      <c r="D17" s="115"/>
      <c r="E17" s="95"/>
      <c r="F17" s="95"/>
      <c r="G17" s="95"/>
      <c r="H17" s="95"/>
      <c r="I17" s="95"/>
      <c r="J17" s="95"/>
      <c r="K17" s="95"/>
      <c r="L17" s="95"/>
      <c r="M17" s="95"/>
      <c r="N17" s="95"/>
      <c r="O17" s="95"/>
    </row>
    <row r="18" spans="1:15" x14ac:dyDescent="0.25">
      <c r="A18" s="115"/>
      <c r="B18" s="119"/>
      <c r="C18" s="119"/>
      <c r="D18" s="119"/>
      <c r="E18" s="95"/>
      <c r="F18" s="95"/>
      <c r="G18" s="95"/>
      <c r="H18" s="95"/>
      <c r="I18" s="95"/>
      <c r="J18" s="95"/>
      <c r="K18" s="95"/>
      <c r="L18" s="95"/>
      <c r="M18" s="95"/>
      <c r="N18" s="95"/>
      <c r="O18" s="95"/>
    </row>
    <row r="19" spans="1:15" x14ac:dyDescent="0.25">
      <c r="A19" s="115"/>
      <c r="B19" s="119"/>
      <c r="C19" s="119"/>
      <c r="D19" s="119"/>
      <c r="E19" s="95"/>
      <c r="F19" s="95"/>
      <c r="G19" s="95"/>
      <c r="H19" s="95"/>
      <c r="I19" s="95"/>
      <c r="J19" s="95"/>
      <c r="K19" s="95"/>
      <c r="L19" s="95"/>
      <c r="M19" s="95"/>
      <c r="N19" s="95"/>
      <c r="O19" s="95"/>
    </row>
    <row r="20" spans="1:15" x14ac:dyDescent="0.25">
      <c r="A20" s="115"/>
      <c r="B20" s="119"/>
      <c r="C20" s="119"/>
      <c r="D20" s="119"/>
      <c r="E20" s="95"/>
      <c r="F20" s="95"/>
      <c r="G20" s="95"/>
      <c r="H20" s="95"/>
      <c r="I20" s="95"/>
      <c r="J20" s="95"/>
      <c r="K20" s="95"/>
      <c r="L20" s="95"/>
      <c r="M20" s="95"/>
      <c r="N20" s="95"/>
      <c r="O20" s="95"/>
    </row>
    <row r="21" spans="1:15" x14ac:dyDescent="0.25">
      <c r="A21" s="115"/>
      <c r="B21" s="119"/>
      <c r="C21" s="119"/>
      <c r="D21" s="119"/>
      <c r="E21" s="95"/>
      <c r="F21" s="95"/>
      <c r="G21" s="95"/>
      <c r="H21" s="95"/>
      <c r="I21" s="95"/>
      <c r="J21" s="95"/>
      <c r="K21" s="95"/>
      <c r="L21" s="95"/>
      <c r="M21" s="95"/>
      <c r="N21" s="95"/>
      <c r="O21" s="95"/>
    </row>
    <row r="22" spans="1:15" ht="20.25" x14ac:dyDescent="0.25">
      <c r="A22" s="115"/>
      <c r="B22" s="115"/>
      <c r="C22" s="117"/>
      <c r="D22" s="117"/>
      <c r="E22" s="95"/>
      <c r="F22" s="95"/>
      <c r="G22" s="95"/>
      <c r="H22" s="95"/>
      <c r="I22" s="95"/>
      <c r="J22" s="95"/>
      <c r="K22" s="95"/>
      <c r="L22" s="95"/>
      <c r="M22" s="95"/>
      <c r="N22" s="95"/>
      <c r="O22" s="95"/>
    </row>
    <row r="23" spans="1:15" ht="20.25" x14ac:dyDescent="0.25">
      <c r="A23" s="115"/>
      <c r="B23" s="115"/>
      <c r="C23" s="117"/>
      <c r="D23" s="117"/>
      <c r="E23" s="95"/>
      <c r="F23" s="95"/>
      <c r="G23" s="95"/>
      <c r="H23" s="95"/>
      <c r="I23" s="95"/>
      <c r="J23" s="95"/>
      <c r="K23" s="95"/>
      <c r="L23" s="95"/>
      <c r="M23" s="95"/>
      <c r="N23" s="95"/>
      <c r="O23" s="95"/>
    </row>
    <row r="24" spans="1:15" ht="20.25" x14ac:dyDescent="0.25">
      <c r="A24" s="115"/>
      <c r="B24" s="115"/>
      <c r="C24" s="117"/>
      <c r="D24" s="117"/>
      <c r="E24" s="95"/>
      <c r="F24" s="95"/>
      <c r="G24" s="95"/>
      <c r="H24" s="95"/>
      <c r="I24" s="95"/>
      <c r="J24" s="95"/>
      <c r="K24" s="95"/>
      <c r="L24" s="95"/>
      <c r="M24" s="95"/>
      <c r="N24" s="95"/>
      <c r="O24" s="95"/>
    </row>
    <row r="25" spans="1:15" ht="20.25" x14ac:dyDescent="0.25">
      <c r="A25" s="115"/>
      <c r="B25" s="115"/>
      <c r="C25" s="117"/>
      <c r="D25" s="117"/>
      <c r="E25" s="95"/>
      <c r="F25" s="95"/>
      <c r="G25" s="95"/>
      <c r="H25" s="95"/>
      <c r="I25" s="95"/>
      <c r="J25" s="95"/>
      <c r="K25" s="95"/>
      <c r="L25" s="95"/>
      <c r="M25" s="95"/>
      <c r="N25" s="95"/>
      <c r="O25" s="95"/>
    </row>
    <row r="26" spans="1:15" ht="20.25" x14ac:dyDescent="0.25">
      <c r="A26" s="115"/>
      <c r="B26" s="115"/>
      <c r="C26" s="117"/>
      <c r="D26" s="117"/>
      <c r="E26" s="95"/>
      <c r="F26" s="95"/>
      <c r="G26" s="95"/>
      <c r="H26" s="95"/>
      <c r="I26" s="95"/>
      <c r="J26" s="95"/>
      <c r="K26" s="95"/>
      <c r="L26" s="95"/>
      <c r="M26" s="95"/>
      <c r="N26" s="95"/>
      <c r="O26" s="95"/>
    </row>
    <row r="27" spans="1:15" ht="20.25" x14ac:dyDescent="0.25">
      <c r="A27" s="115"/>
      <c r="B27" s="115"/>
      <c r="C27" s="117"/>
      <c r="D27" s="117"/>
      <c r="E27" s="95"/>
      <c r="F27" s="95"/>
      <c r="G27" s="95"/>
      <c r="H27" s="95"/>
      <c r="I27" s="95"/>
      <c r="J27" s="95"/>
      <c r="K27" s="95"/>
      <c r="L27" s="95"/>
      <c r="M27" s="95"/>
      <c r="N27" s="95"/>
      <c r="O27" s="95"/>
    </row>
    <row r="28" spans="1:15" ht="20.25" x14ac:dyDescent="0.25">
      <c r="A28" s="115"/>
      <c r="B28" s="115"/>
      <c r="C28" s="117"/>
      <c r="D28" s="117"/>
      <c r="E28" s="95"/>
      <c r="F28" s="95"/>
      <c r="G28" s="95"/>
      <c r="H28" s="95"/>
      <c r="I28" s="95"/>
      <c r="J28" s="95"/>
      <c r="K28" s="95"/>
      <c r="L28" s="95"/>
      <c r="M28" s="95"/>
      <c r="N28" s="95"/>
      <c r="O28" s="95"/>
    </row>
    <row r="29" spans="1:15" ht="20.25" x14ac:dyDescent="0.25">
      <c r="A29" s="115"/>
      <c r="B29" s="115"/>
      <c r="C29" s="117"/>
      <c r="D29" s="117"/>
      <c r="E29" s="95"/>
      <c r="F29" s="95"/>
      <c r="G29" s="95"/>
      <c r="H29" s="95"/>
      <c r="I29" s="95"/>
      <c r="J29" s="95"/>
      <c r="K29" s="95"/>
      <c r="L29" s="95"/>
      <c r="M29" s="95"/>
      <c r="N29" s="95"/>
      <c r="O29" s="95"/>
    </row>
    <row r="30" spans="1:15" ht="20.25" x14ac:dyDescent="0.25">
      <c r="A30" s="115"/>
      <c r="B30" s="115"/>
      <c r="C30" s="117"/>
      <c r="D30" s="117"/>
      <c r="E30" s="95"/>
      <c r="F30" s="95"/>
      <c r="G30" s="95"/>
      <c r="H30" s="95"/>
      <c r="I30" s="95"/>
      <c r="J30" s="95"/>
      <c r="K30" s="95"/>
      <c r="L30" s="95"/>
      <c r="M30" s="95"/>
      <c r="N30" s="95"/>
      <c r="O30" s="95"/>
    </row>
    <row r="31" spans="1:15" ht="20.25" x14ac:dyDescent="0.25">
      <c r="A31" s="115"/>
      <c r="B31" s="115"/>
      <c r="C31" s="117"/>
      <c r="D31" s="117"/>
      <c r="E31" s="95"/>
      <c r="F31" s="95"/>
      <c r="G31" s="95"/>
      <c r="H31" s="95"/>
      <c r="I31" s="95"/>
      <c r="J31" s="95"/>
      <c r="K31" s="95"/>
      <c r="L31" s="95"/>
      <c r="M31" s="95"/>
      <c r="N31" s="95"/>
      <c r="O31" s="95"/>
    </row>
    <row r="32" spans="1:15" ht="20.25" x14ac:dyDescent="0.25">
      <c r="A32" s="115"/>
      <c r="B32" s="115"/>
      <c r="C32" s="117"/>
      <c r="D32" s="117"/>
      <c r="E32" s="95"/>
      <c r="F32" s="95"/>
      <c r="G32" s="95"/>
      <c r="H32" s="95"/>
      <c r="I32" s="95"/>
      <c r="J32" s="95"/>
      <c r="K32" s="95"/>
      <c r="L32" s="95"/>
      <c r="M32" s="95"/>
      <c r="N32" s="95"/>
      <c r="O32" s="95"/>
    </row>
    <row r="33" spans="1:15" ht="20.25" x14ac:dyDescent="0.25">
      <c r="A33" s="115"/>
      <c r="B33" s="115"/>
      <c r="C33" s="117"/>
      <c r="D33" s="117"/>
      <c r="E33" s="95"/>
      <c r="F33" s="95"/>
      <c r="G33" s="95"/>
      <c r="H33" s="95"/>
      <c r="I33" s="95"/>
      <c r="J33" s="95"/>
      <c r="K33" s="95"/>
      <c r="L33" s="95"/>
      <c r="M33" s="95"/>
      <c r="N33" s="95"/>
      <c r="O33" s="95"/>
    </row>
    <row r="34" spans="1:15" ht="20.25" x14ac:dyDescent="0.25">
      <c r="A34" s="115"/>
      <c r="B34" s="115"/>
      <c r="C34" s="117"/>
      <c r="D34" s="117"/>
      <c r="E34" s="95"/>
      <c r="F34" s="95"/>
      <c r="G34" s="95"/>
      <c r="H34" s="95"/>
      <c r="I34" s="95"/>
      <c r="J34" s="95"/>
      <c r="K34" s="95"/>
      <c r="L34" s="95"/>
      <c r="M34" s="95"/>
      <c r="N34" s="95"/>
      <c r="O34" s="95"/>
    </row>
    <row r="35" spans="1:15" ht="20.25" x14ac:dyDescent="0.25">
      <c r="A35" s="115"/>
      <c r="B35" s="115"/>
      <c r="C35" s="117"/>
      <c r="D35" s="117"/>
      <c r="E35" s="95"/>
      <c r="F35" s="95"/>
      <c r="G35" s="95"/>
      <c r="H35" s="95"/>
      <c r="I35" s="95"/>
      <c r="J35" s="95"/>
      <c r="K35" s="95"/>
      <c r="L35" s="95"/>
      <c r="M35" s="95"/>
      <c r="N35" s="95"/>
      <c r="O35" s="95"/>
    </row>
    <row r="36" spans="1:15" ht="20.25" x14ac:dyDescent="0.25">
      <c r="A36" s="115"/>
      <c r="B36" s="115"/>
      <c r="C36" s="117"/>
      <c r="D36" s="117"/>
      <c r="E36" s="95"/>
      <c r="F36" s="95"/>
      <c r="G36" s="95"/>
      <c r="H36" s="95"/>
      <c r="I36" s="95"/>
      <c r="J36" s="95"/>
      <c r="K36" s="95"/>
      <c r="L36" s="95"/>
      <c r="M36" s="95"/>
      <c r="N36" s="95"/>
      <c r="O36" s="95"/>
    </row>
    <row r="37" spans="1:15" ht="20.25" x14ac:dyDescent="0.25">
      <c r="A37" s="115"/>
      <c r="B37" s="115"/>
      <c r="C37" s="117"/>
      <c r="D37" s="117"/>
      <c r="E37" s="95"/>
      <c r="F37" s="95"/>
      <c r="G37" s="95"/>
      <c r="H37" s="95"/>
      <c r="I37" s="95"/>
      <c r="J37" s="95"/>
      <c r="K37" s="95"/>
      <c r="L37" s="95"/>
      <c r="M37" s="95"/>
      <c r="N37" s="95"/>
      <c r="O37" s="95"/>
    </row>
    <row r="38" spans="1:15" ht="20.25" x14ac:dyDescent="0.25">
      <c r="A38" s="115"/>
      <c r="B38" s="115"/>
      <c r="C38" s="117"/>
      <c r="D38" s="117"/>
      <c r="E38" s="95"/>
      <c r="F38" s="95"/>
      <c r="G38" s="95"/>
      <c r="H38" s="95"/>
      <c r="I38" s="95"/>
      <c r="J38" s="95"/>
      <c r="K38" s="95"/>
      <c r="L38" s="95"/>
      <c r="M38" s="95"/>
      <c r="N38" s="95"/>
      <c r="O38" s="95"/>
    </row>
    <row r="39" spans="1:15" ht="20.25" x14ac:dyDescent="0.25">
      <c r="A39" s="115"/>
      <c r="B39" s="115"/>
      <c r="C39" s="117"/>
      <c r="D39" s="117"/>
      <c r="E39" s="95"/>
      <c r="F39" s="95"/>
      <c r="G39" s="95"/>
      <c r="H39" s="95"/>
      <c r="I39" s="95"/>
      <c r="J39" s="95"/>
      <c r="K39" s="95"/>
      <c r="L39" s="95"/>
      <c r="M39" s="95"/>
      <c r="N39" s="95"/>
      <c r="O39" s="95"/>
    </row>
    <row r="40" spans="1:15" ht="20.25" x14ac:dyDescent="0.25">
      <c r="A40" s="115"/>
      <c r="B40" s="115"/>
      <c r="C40" s="117"/>
      <c r="D40" s="117"/>
      <c r="E40" s="95"/>
      <c r="F40" s="95"/>
      <c r="G40" s="95"/>
      <c r="H40" s="95"/>
      <c r="I40" s="95"/>
      <c r="J40" s="95"/>
      <c r="K40" s="95"/>
      <c r="L40" s="95"/>
      <c r="M40" s="95"/>
      <c r="N40" s="95"/>
      <c r="O40" s="95"/>
    </row>
    <row r="41" spans="1:15" ht="20.25" x14ac:dyDescent="0.25">
      <c r="A41" s="115"/>
      <c r="B41" s="115"/>
      <c r="C41" s="117"/>
      <c r="D41" s="117"/>
      <c r="E41" s="95"/>
      <c r="F41" s="95"/>
      <c r="G41" s="95"/>
      <c r="H41" s="95"/>
      <c r="I41" s="95"/>
      <c r="J41" s="95"/>
      <c r="K41" s="95"/>
      <c r="L41" s="95"/>
      <c r="M41" s="95"/>
      <c r="N41" s="95"/>
      <c r="O41" s="95"/>
    </row>
    <row r="42" spans="1:15" ht="20.25" x14ac:dyDescent="0.25">
      <c r="A42" s="115"/>
      <c r="B42" s="115"/>
      <c r="C42" s="117"/>
      <c r="D42" s="117"/>
      <c r="E42" s="95"/>
      <c r="F42" s="95"/>
      <c r="G42" s="95"/>
      <c r="H42" s="95"/>
      <c r="I42" s="95"/>
      <c r="J42" s="95"/>
      <c r="K42" s="95"/>
      <c r="L42" s="95"/>
      <c r="M42" s="95"/>
      <c r="N42" s="95"/>
      <c r="O42" s="95"/>
    </row>
    <row r="43" spans="1:15" ht="20.25" x14ac:dyDescent="0.25">
      <c r="A43" s="115"/>
      <c r="B43" s="115"/>
      <c r="C43" s="117"/>
      <c r="D43" s="117"/>
      <c r="E43" s="95"/>
      <c r="F43" s="95"/>
      <c r="G43" s="95"/>
      <c r="H43" s="95"/>
      <c r="I43" s="95"/>
      <c r="J43" s="95"/>
      <c r="K43" s="95"/>
      <c r="L43" s="95"/>
      <c r="M43" s="95"/>
      <c r="N43" s="95"/>
      <c r="O43" s="95"/>
    </row>
    <row r="44" spans="1:15" ht="20.25" x14ac:dyDescent="0.25">
      <c r="A44" s="115"/>
      <c r="B44" s="115"/>
      <c r="C44" s="117"/>
      <c r="D44" s="117"/>
      <c r="E44" s="95"/>
      <c r="F44" s="95"/>
      <c r="G44" s="95"/>
      <c r="H44" s="95"/>
      <c r="I44" s="95"/>
      <c r="J44" s="95"/>
      <c r="K44" s="95"/>
      <c r="L44" s="95"/>
      <c r="M44" s="95"/>
      <c r="N44" s="95"/>
      <c r="O44" s="95"/>
    </row>
    <row r="45" spans="1:15" ht="20.25" x14ac:dyDescent="0.25">
      <c r="A45" s="115"/>
      <c r="B45" s="115"/>
      <c r="C45" s="117"/>
      <c r="D45" s="117"/>
      <c r="E45" s="95"/>
      <c r="F45" s="95"/>
      <c r="G45" s="95"/>
      <c r="H45" s="95"/>
      <c r="I45" s="95"/>
      <c r="J45" s="95"/>
      <c r="K45" s="95"/>
      <c r="L45" s="95"/>
      <c r="M45" s="95"/>
      <c r="N45" s="95"/>
      <c r="O45" s="95"/>
    </row>
    <row r="46" spans="1:15" ht="20.25" x14ac:dyDescent="0.25">
      <c r="A46" s="115"/>
      <c r="B46" s="115"/>
      <c r="C46" s="117"/>
      <c r="D46" s="117"/>
      <c r="E46" s="95"/>
      <c r="F46" s="95"/>
      <c r="G46" s="95"/>
      <c r="H46" s="95"/>
      <c r="I46" s="95"/>
      <c r="J46" s="95"/>
      <c r="K46" s="95"/>
      <c r="L46" s="95"/>
      <c r="M46" s="95"/>
      <c r="N46" s="95"/>
      <c r="O46" s="95"/>
    </row>
    <row r="47" spans="1:15" ht="20.25" x14ac:dyDescent="0.25">
      <c r="A47" s="115"/>
      <c r="B47" s="115"/>
      <c r="C47" s="117"/>
      <c r="D47" s="117"/>
      <c r="E47" s="95"/>
      <c r="F47" s="95"/>
      <c r="G47" s="95"/>
      <c r="H47" s="95"/>
      <c r="I47" s="95"/>
      <c r="J47" s="95"/>
      <c r="K47" s="95"/>
      <c r="L47" s="95"/>
      <c r="M47" s="95"/>
      <c r="N47" s="95"/>
      <c r="O47" s="95"/>
    </row>
    <row r="48" spans="1:15" ht="20.25" x14ac:dyDescent="0.25">
      <c r="A48" s="115"/>
      <c r="B48" s="115"/>
      <c r="C48" s="117"/>
      <c r="D48" s="117"/>
      <c r="E48" s="95"/>
      <c r="F48" s="95"/>
      <c r="G48" s="95"/>
      <c r="H48" s="95"/>
      <c r="I48" s="95"/>
      <c r="J48" s="95"/>
      <c r="K48" s="95"/>
      <c r="L48" s="95"/>
      <c r="M48" s="95"/>
      <c r="N48" s="95"/>
      <c r="O48" s="95"/>
    </row>
    <row r="49" spans="1:15" ht="20.25" x14ac:dyDescent="0.25">
      <c r="A49" s="115"/>
      <c r="B49" s="115"/>
      <c r="C49" s="117"/>
      <c r="D49" s="117"/>
      <c r="E49" s="95"/>
      <c r="F49" s="95"/>
      <c r="G49" s="95"/>
      <c r="H49" s="95"/>
      <c r="I49" s="95"/>
      <c r="J49" s="95"/>
      <c r="K49" s="95"/>
      <c r="L49" s="95"/>
      <c r="M49" s="95"/>
      <c r="N49" s="95"/>
      <c r="O49" s="95"/>
    </row>
    <row r="50" spans="1:15" ht="20.25" x14ac:dyDescent="0.25">
      <c r="A50" s="115"/>
      <c r="B50" s="115"/>
      <c r="C50" s="117"/>
      <c r="D50" s="117"/>
      <c r="E50" s="95"/>
      <c r="F50" s="95"/>
      <c r="G50" s="95"/>
      <c r="H50" s="95"/>
      <c r="I50" s="95"/>
      <c r="J50" s="95"/>
      <c r="K50" s="95"/>
      <c r="L50" s="95"/>
      <c r="M50" s="95"/>
      <c r="N50" s="95"/>
      <c r="O50" s="95"/>
    </row>
    <row r="51" spans="1:15" ht="20.25" x14ac:dyDescent="0.25">
      <c r="A51" s="115"/>
      <c r="B51" s="115"/>
      <c r="C51" s="117"/>
      <c r="D51" s="117"/>
      <c r="E51" s="95"/>
      <c r="F51" s="95"/>
      <c r="G51" s="95"/>
      <c r="H51" s="95"/>
      <c r="I51" s="95"/>
      <c r="J51" s="95"/>
      <c r="K51" s="95"/>
      <c r="L51" s="95"/>
      <c r="M51" s="95"/>
      <c r="N51" s="95"/>
      <c r="O51" s="95"/>
    </row>
    <row r="52" spans="1:15" ht="20.25" x14ac:dyDescent="0.25">
      <c r="A52" s="115"/>
      <c r="B52" s="22"/>
      <c r="C52" s="32"/>
      <c r="D52" s="32"/>
    </row>
    <row r="53" spans="1:15" ht="20.25" x14ac:dyDescent="0.25">
      <c r="A53" s="115"/>
      <c r="B53" s="22"/>
      <c r="C53" s="32"/>
      <c r="D53" s="32"/>
    </row>
    <row r="54" spans="1:15" ht="20.25" x14ac:dyDescent="0.25">
      <c r="A54" s="115"/>
      <c r="B54" s="22"/>
      <c r="C54" s="32"/>
      <c r="D54" s="32"/>
    </row>
    <row r="55" spans="1:15" ht="20.25" x14ac:dyDescent="0.25">
      <c r="A55" s="115"/>
      <c r="B55" s="22"/>
      <c r="C55" s="32"/>
      <c r="D55" s="32"/>
    </row>
    <row r="56" spans="1:15" ht="20.25" x14ac:dyDescent="0.25">
      <c r="A56" s="115"/>
      <c r="B56" s="22"/>
      <c r="C56" s="32"/>
      <c r="D56" s="32"/>
    </row>
    <row r="57" spans="1:15" ht="20.25" x14ac:dyDescent="0.25">
      <c r="A57" s="115"/>
      <c r="B57" s="22"/>
      <c r="C57" s="32"/>
      <c r="D57" s="32"/>
    </row>
    <row r="58" spans="1:15" ht="20.25" x14ac:dyDescent="0.25">
      <c r="A58" s="115"/>
      <c r="B58" s="22"/>
      <c r="C58" s="32"/>
      <c r="D58" s="32"/>
    </row>
    <row r="59" spans="1:15" ht="20.25" x14ac:dyDescent="0.25">
      <c r="A59" s="115"/>
      <c r="B59" s="22"/>
      <c r="C59" s="32"/>
      <c r="D59" s="32"/>
    </row>
    <row r="60" spans="1:15" ht="20.25" x14ac:dyDescent="0.25">
      <c r="A60" s="115"/>
      <c r="B60" s="22"/>
      <c r="C60" s="32"/>
      <c r="D60" s="32"/>
    </row>
    <row r="61" spans="1:15" ht="20.25" x14ac:dyDescent="0.25">
      <c r="A61" s="115"/>
      <c r="B61" s="22"/>
      <c r="C61" s="32"/>
      <c r="D61" s="32"/>
    </row>
    <row r="62" spans="1:15" ht="20.25" x14ac:dyDescent="0.25">
      <c r="A62" s="115"/>
      <c r="B62" s="22"/>
      <c r="C62" s="32"/>
      <c r="D62" s="32"/>
    </row>
    <row r="63" spans="1:15" ht="20.25" x14ac:dyDescent="0.25">
      <c r="A63" s="115"/>
      <c r="B63" s="22"/>
      <c r="C63" s="32"/>
      <c r="D63" s="32"/>
    </row>
    <row r="64" spans="1:15" ht="20.25" x14ac:dyDescent="0.25">
      <c r="A64" s="115"/>
      <c r="B64" s="22"/>
      <c r="C64" s="32"/>
      <c r="D64" s="32"/>
    </row>
    <row r="65" spans="1:4" ht="20.25" x14ac:dyDescent="0.25">
      <c r="A65" s="115"/>
      <c r="B65" s="22"/>
      <c r="C65" s="32"/>
      <c r="D65" s="32"/>
    </row>
    <row r="66" spans="1:4" ht="20.25" x14ac:dyDescent="0.25">
      <c r="A66" s="115"/>
      <c r="B66" s="22"/>
      <c r="C66" s="32"/>
      <c r="D66" s="32"/>
    </row>
    <row r="67" spans="1:4" ht="20.25" x14ac:dyDescent="0.25">
      <c r="A67" s="115"/>
      <c r="B67" s="22"/>
      <c r="C67" s="32"/>
      <c r="D67" s="32"/>
    </row>
    <row r="68" spans="1:4" ht="20.25" x14ac:dyDescent="0.25">
      <c r="A68" s="115"/>
      <c r="B68" s="22"/>
      <c r="C68" s="32"/>
      <c r="D68" s="32"/>
    </row>
    <row r="69" spans="1:4" ht="20.25" x14ac:dyDescent="0.25">
      <c r="A69" s="115"/>
      <c r="B69" s="22"/>
      <c r="C69" s="32"/>
      <c r="D69" s="32"/>
    </row>
    <row r="70" spans="1:4" ht="20.25" x14ac:dyDescent="0.25">
      <c r="A70" s="115"/>
      <c r="B70" s="22"/>
      <c r="C70" s="32"/>
      <c r="D70" s="32"/>
    </row>
    <row r="71" spans="1:4" ht="20.25" x14ac:dyDescent="0.25">
      <c r="A71" s="115"/>
      <c r="B71" s="22"/>
      <c r="C71" s="32"/>
      <c r="D71" s="32"/>
    </row>
    <row r="72" spans="1:4" ht="20.25" x14ac:dyDescent="0.25">
      <c r="A72" s="115"/>
      <c r="B72" s="22"/>
      <c r="C72" s="32"/>
      <c r="D72" s="32"/>
    </row>
    <row r="73" spans="1:4" ht="20.25" x14ac:dyDescent="0.25">
      <c r="A73" s="115"/>
      <c r="B73" s="22"/>
      <c r="C73" s="32"/>
      <c r="D73" s="32"/>
    </row>
    <row r="74" spans="1:4" ht="20.25" x14ac:dyDescent="0.25">
      <c r="A74" s="115"/>
      <c r="B74" s="22"/>
      <c r="C74" s="32"/>
      <c r="D74" s="32"/>
    </row>
    <row r="75" spans="1:4" ht="20.25" x14ac:dyDescent="0.25">
      <c r="A75" s="115"/>
      <c r="B75" s="22"/>
      <c r="C75" s="32"/>
      <c r="D75" s="32"/>
    </row>
    <row r="76" spans="1:4" ht="20.25" x14ac:dyDescent="0.25">
      <c r="A76" s="115"/>
      <c r="B76" s="22"/>
      <c r="C76" s="32"/>
      <c r="D76" s="32"/>
    </row>
    <row r="77" spans="1:4" ht="20.25" x14ac:dyDescent="0.25">
      <c r="A77" s="115"/>
      <c r="B77" s="22"/>
      <c r="C77" s="32"/>
      <c r="D77" s="32"/>
    </row>
    <row r="78" spans="1:4" ht="20.25" x14ac:dyDescent="0.25">
      <c r="A78" s="115"/>
      <c r="B78" s="22"/>
      <c r="C78" s="32"/>
      <c r="D78" s="32"/>
    </row>
    <row r="79" spans="1:4" ht="20.25" x14ac:dyDescent="0.25">
      <c r="A79" s="115"/>
      <c r="B79" s="22"/>
      <c r="C79" s="32"/>
      <c r="D79" s="32"/>
    </row>
    <row r="80" spans="1:4" ht="20.25" x14ac:dyDescent="0.25">
      <c r="A80" s="115"/>
      <c r="B80" s="22"/>
      <c r="C80" s="32"/>
      <c r="D80" s="32"/>
    </row>
    <row r="81" spans="1:4" ht="20.25" x14ac:dyDescent="0.25">
      <c r="A81" s="115"/>
      <c r="B81" s="22"/>
      <c r="C81" s="32"/>
      <c r="D81" s="32"/>
    </row>
    <row r="82" spans="1:4" ht="20.25" x14ac:dyDescent="0.25">
      <c r="A82" s="115"/>
      <c r="B82" s="22"/>
      <c r="C82" s="32"/>
      <c r="D82" s="32"/>
    </row>
    <row r="83" spans="1:4" ht="20.25" x14ac:dyDescent="0.25">
      <c r="A83" s="115"/>
      <c r="B83" s="22"/>
      <c r="C83" s="32"/>
      <c r="D83" s="32"/>
    </row>
    <row r="84" spans="1:4" ht="20.25" x14ac:dyDescent="0.25">
      <c r="A84" s="115"/>
      <c r="B84" s="22"/>
      <c r="C84" s="32"/>
      <c r="D84" s="32"/>
    </row>
    <row r="85" spans="1:4" ht="20.25" x14ac:dyDescent="0.25">
      <c r="A85" s="115"/>
      <c r="B85" s="22"/>
      <c r="C85" s="32"/>
      <c r="D85" s="32"/>
    </row>
    <row r="86" spans="1:4" ht="20.25" x14ac:dyDescent="0.25">
      <c r="A86" s="115"/>
      <c r="B86" s="22"/>
      <c r="C86" s="32"/>
      <c r="D86" s="32"/>
    </row>
    <row r="87" spans="1:4" ht="20.25" x14ac:dyDescent="0.25">
      <c r="A87" s="115"/>
      <c r="B87" s="22"/>
      <c r="C87" s="32"/>
      <c r="D87" s="32"/>
    </row>
    <row r="88" spans="1:4" ht="20.25" x14ac:dyDescent="0.25">
      <c r="A88" s="115"/>
      <c r="B88" s="22"/>
      <c r="C88" s="32"/>
      <c r="D88" s="32"/>
    </row>
    <row r="89" spans="1:4" ht="20.25" x14ac:dyDescent="0.25">
      <c r="A89" s="115"/>
      <c r="B89" s="22"/>
      <c r="C89" s="32"/>
      <c r="D89" s="32"/>
    </row>
    <row r="90" spans="1:4" ht="20.25" x14ac:dyDescent="0.25">
      <c r="A90" s="115"/>
      <c r="B90" s="22"/>
      <c r="C90" s="32"/>
      <c r="D90" s="32"/>
    </row>
    <row r="91" spans="1:4" ht="20.25" x14ac:dyDescent="0.25">
      <c r="A91" s="115"/>
      <c r="B91" s="22"/>
      <c r="C91" s="32"/>
      <c r="D91" s="32"/>
    </row>
    <row r="92" spans="1:4" ht="20.25" x14ac:dyDescent="0.25">
      <c r="A92" s="115"/>
      <c r="B92" s="22"/>
      <c r="C92" s="32"/>
      <c r="D92" s="32"/>
    </row>
    <row r="93" spans="1:4" ht="20.25" x14ac:dyDescent="0.25">
      <c r="A93" s="115"/>
      <c r="B93" s="22"/>
      <c r="C93" s="32"/>
      <c r="D93" s="32"/>
    </row>
    <row r="94" spans="1:4" ht="20.25" x14ac:dyDescent="0.25">
      <c r="A94" s="115"/>
      <c r="B94" s="22"/>
      <c r="C94" s="32"/>
      <c r="D94" s="32"/>
    </row>
    <row r="95" spans="1:4" ht="20.25" x14ac:dyDescent="0.25">
      <c r="A95" s="115"/>
      <c r="B95" s="22"/>
      <c r="C95" s="32"/>
      <c r="D95" s="32"/>
    </row>
    <row r="96" spans="1:4" ht="20.25" x14ac:dyDescent="0.25">
      <c r="A96" s="115"/>
      <c r="B96" s="22"/>
      <c r="C96" s="32"/>
      <c r="D96" s="32"/>
    </row>
    <row r="97" spans="1:4" ht="20.25" x14ac:dyDescent="0.25">
      <c r="A97" s="115"/>
      <c r="B97" s="22"/>
      <c r="C97" s="32"/>
      <c r="D97" s="32"/>
    </row>
    <row r="98" spans="1:4" ht="20.25" x14ac:dyDescent="0.25">
      <c r="A98" s="115"/>
      <c r="B98" s="22"/>
      <c r="C98" s="32"/>
      <c r="D98" s="32"/>
    </row>
    <row r="99" spans="1:4" ht="20.25" x14ac:dyDescent="0.25">
      <c r="A99" s="115"/>
      <c r="B99" s="22"/>
      <c r="C99" s="32"/>
      <c r="D99" s="32"/>
    </row>
    <row r="100" spans="1:4" ht="20.25" x14ac:dyDescent="0.25">
      <c r="A100" s="115"/>
      <c r="B100" s="22"/>
      <c r="C100" s="32"/>
      <c r="D100" s="32"/>
    </row>
    <row r="101" spans="1:4" ht="20.25" x14ac:dyDescent="0.25">
      <c r="A101" s="115"/>
      <c r="B101" s="22"/>
      <c r="C101" s="32"/>
      <c r="D101" s="32"/>
    </row>
    <row r="102" spans="1:4" ht="20.25" x14ac:dyDescent="0.25">
      <c r="A102" s="115"/>
      <c r="B102" s="22"/>
      <c r="C102" s="32"/>
      <c r="D102" s="32"/>
    </row>
    <row r="103" spans="1:4" ht="20.25" x14ac:dyDescent="0.25">
      <c r="A103" s="115"/>
      <c r="B103" s="22"/>
      <c r="C103" s="32"/>
      <c r="D103" s="32"/>
    </row>
    <row r="104" spans="1:4" ht="20.25" x14ac:dyDescent="0.25">
      <c r="A104" s="115"/>
      <c r="B104" s="22"/>
      <c r="C104" s="32"/>
      <c r="D104" s="32"/>
    </row>
    <row r="105" spans="1:4" ht="20.25" x14ac:dyDescent="0.25">
      <c r="A105" s="115"/>
      <c r="B105" s="22"/>
      <c r="C105" s="32"/>
      <c r="D105" s="32"/>
    </row>
    <row r="106" spans="1:4" ht="20.25" x14ac:dyDescent="0.25">
      <c r="A106" s="115"/>
      <c r="B106" s="22"/>
      <c r="C106" s="32"/>
      <c r="D106" s="32"/>
    </row>
    <row r="107" spans="1:4" ht="20.25" x14ac:dyDescent="0.25">
      <c r="A107" s="115"/>
      <c r="B107" s="22"/>
      <c r="C107" s="32"/>
      <c r="D107" s="32"/>
    </row>
    <row r="108" spans="1:4" ht="20.25" x14ac:dyDescent="0.25">
      <c r="A108" s="115"/>
      <c r="B108" s="22"/>
      <c r="C108" s="32"/>
      <c r="D108" s="32"/>
    </row>
    <row r="109" spans="1:4" ht="20.25" x14ac:dyDescent="0.25">
      <c r="A109" s="115"/>
      <c r="B109" s="22"/>
      <c r="C109" s="32"/>
      <c r="D109" s="32"/>
    </row>
    <row r="110" spans="1:4" ht="20.25" x14ac:dyDescent="0.25">
      <c r="A110" s="115"/>
      <c r="B110" s="22"/>
      <c r="C110" s="32"/>
      <c r="D110" s="32"/>
    </row>
    <row r="111" spans="1:4" ht="20.25" x14ac:dyDescent="0.25">
      <c r="A111" s="115"/>
      <c r="B111" s="22"/>
      <c r="C111" s="32"/>
      <c r="D111" s="32"/>
    </row>
    <row r="112" spans="1:4" ht="20.25" x14ac:dyDescent="0.25">
      <c r="A112" s="115"/>
      <c r="B112" s="22"/>
      <c r="C112" s="32"/>
      <c r="D112" s="32"/>
    </row>
    <row r="113" spans="1:4" ht="20.25" x14ac:dyDescent="0.25">
      <c r="A113" s="115"/>
      <c r="B113" s="22"/>
      <c r="C113" s="32"/>
      <c r="D113" s="32"/>
    </row>
    <row r="114" spans="1:4" ht="20.25" x14ac:dyDescent="0.25">
      <c r="A114" s="115"/>
      <c r="B114" s="22"/>
      <c r="C114" s="32"/>
      <c r="D114" s="32"/>
    </row>
    <row r="115" spans="1:4" ht="20.25" x14ac:dyDescent="0.25">
      <c r="A115" s="115"/>
      <c r="B115" s="22"/>
      <c r="C115" s="32"/>
      <c r="D115" s="32"/>
    </row>
    <row r="116" spans="1:4" ht="20.25" x14ac:dyDescent="0.25">
      <c r="A116" s="115"/>
      <c r="B116" s="22"/>
      <c r="C116" s="32"/>
      <c r="D116" s="32"/>
    </row>
    <row r="117" spans="1:4" ht="20.25" x14ac:dyDescent="0.25">
      <c r="A117" s="115"/>
      <c r="B117" s="22"/>
      <c r="C117" s="32"/>
      <c r="D117" s="32"/>
    </row>
    <row r="118" spans="1:4" ht="20.25" x14ac:dyDescent="0.25">
      <c r="A118" s="115"/>
      <c r="B118" s="22"/>
      <c r="C118" s="32"/>
      <c r="D118" s="32"/>
    </row>
    <row r="119" spans="1:4" ht="20.25" x14ac:dyDescent="0.25">
      <c r="A119" s="115"/>
      <c r="B119" s="22"/>
      <c r="C119" s="32"/>
      <c r="D119" s="32"/>
    </row>
    <row r="120" spans="1:4" ht="20.25" x14ac:dyDescent="0.25">
      <c r="A120" s="115"/>
      <c r="B120" s="22"/>
      <c r="C120" s="32"/>
      <c r="D120" s="32"/>
    </row>
    <row r="121" spans="1:4" ht="20.25" x14ac:dyDescent="0.25">
      <c r="A121" s="115"/>
      <c r="B121" s="22"/>
      <c r="C121" s="32"/>
      <c r="D121" s="32"/>
    </row>
    <row r="122" spans="1:4" ht="20.25" x14ac:dyDescent="0.25">
      <c r="A122" s="115"/>
      <c r="B122" s="22"/>
      <c r="C122" s="32"/>
      <c r="D122" s="32"/>
    </row>
    <row r="123" spans="1:4" ht="20.25" x14ac:dyDescent="0.25">
      <c r="A123" s="115"/>
      <c r="B123" s="22"/>
      <c r="C123" s="32"/>
      <c r="D123" s="32"/>
    </row>
    <row r="124" spans="1:4" ht="20.25" x14ac:dyDescent="0.25">
      <c r="A124" s="115"/>
      <c r="B124" s="22"/>
      <c r="C124" s="32"/>
      <c r="D124" s="32"/>
    </row>
    <row r="125" spans="1:4" ht="20.25" x14ac:dyDescent="0.25">
      <c r="A125" s="115"/>
      <c r="B125" s="22"/>
      <c r="C125" s="32"/>
      <c r="D125" s="32"/>
    </row>
    <row r="126" spans="1:4" ht="20.25" x14ac:dyDescent="0.25">
      <c r="A126" s="115"/>
      <c r="B126" s="22"/>
      <c r="C126" s="32"/>
      <c r="D126" s="32"/>
    </row>
    <row r="127" spans="1:4" ht="20.25" x14ac:dyDescent="0.25">
      <c r="A127" s="115"/>
      <c r="B127" s="22"/>
      <c r="C127" s="32"/>
      <c r="D127" s="32"/>
    </row>
    <row r="128" spans="1:4" ht="20.25" x14ac:dyDescent="0.25">
      <c r="A128" s="115"/>
      <c r="B128" s="22"/>
      <c r="C128" s="32"/>
      <c r="D128" s="32"/>
    </row>
    <row r="129" spans="1:4" ht="20.25" x14ac:dyDescent="0.25">
      <c r="A129" s="115"/>
      <c r="B129" s="22"/>
      <c r="C129" s="32"/>
      <c r="D129" s="32"/>
    </row>
    <row r="130" spans="1:4" ht="20.25" x14ac:dyDescent="0.25">
      <c r="A130" s="115"/>
      <c r="B130" s="22"/>
      <c r="C130" s="32"/>
      <c r="D130" s="32"/>
    </row>
    <row r="131" spans="1:4" ht="20.25" x14ac:dyDescent="0.25">
      <c r="A131" s="115"/>
      <c r="B131" s="22"/>
      <c r="C131" s="32"/>
      <c r="D131" s="32"/>
    </row>
    <row r="132" spans="1:4" ht="20.25" x14ac:dyDescent="0.25">
      <c r="A132" s="115"/>
      <c r="B132" s="22"/>
      <c r="C132" s="32"/>
      <c r="D132" s="32"/>
    </row>
    <row r="133" spans="1:4" ht="20.25" x14ac:dyDescent="0.25">
      <c r="A133" s="115"/>
      <c r="B133" s="22"/>
      <c r="C133" s="32"/>
      <c r="D133" s="32"/>
    </row>
    <row r="134" spans="1:4" ht="20.25" x14ac:dyDescent="0.25">
      <c r="A134" s="115"/>
      <c r="B134" s="22"/>
      <c r="C134" s="32"/>
      <c r="D134" s="32"/>
    </row>
    <row r="135" spans="1:4" ht="20.25" x14ac:dyDescent="0.25">
      <c r="A135" s="115"/>
      <c r="B135" s="22"/>
      <c r="C135" s="32"/>
      <c r="D135" s="32"/>
    </row>
    <row r="136" spans="1:4" ht="20.25" x14ac:dyDescent="0.25">
      <c r="A136" s="115"/>
      <c r="B136" s="22"/>
      <c r="C136" s="32"/>
      <c r="D136" s="32"/>
    </row>
    <row r="137" spans="1:4" ht="20.25" x14ac:dyDescent="0.25">
      <c r="A137" s="115"/>
      <c r="B137" s="22"/>
      <c r="C137" s="32"/>
      <c r="D137" s="32"/>
    </row>
    <row r="138" spans="1:4" ht="20.25" x14ac:dyDescent="0.25">
      <c r="A138" s="115"/>
      <c r="B138" s="22"/>
      <c r="C138" s="32"/>
      <c r="D138" s="32"/>
    </row>
    <row r="139" spans="1:4" ht="20.25" x14ac:dyDescent="0.25">
      <c r="A139" s="115"/>
      <c r="B139" s="22"/>
      <c r="C139" s="32"/>
      <c r="D139" s="32"/>
    </row>
    <row r="140" spans="1:4" ht="20.25" x14ac:dyDescent="0.25">
      <c r="A140" s="115"/>
      <c r="B140" s="22"/>
      <c r="C140" s="32"/>
      <c r="D140" s="32"/>
    </row>
    <row r="141" spans="1:4" ht="20.25" x14ac:dyDescent="0.25">
      <c r="A141" s="115"/>
      <c r="B141" s="22"/>
      <c r="C141" s="32"/>
      <c r="D141" s="32"/>
    </row>
    <row r="142" spans="1:4" ht="20.25" x14ac:dyDescent="0.25">
      <c r="A142" s="115"/>
      <c r="B142" s="22"/>
      <c r="C142" s="32"/>
      <c r="D142" s="32"/>
    </row>
    <row r="143" spans="1:4" ht="20.25" x14ac:dyDescent="0.25">
      <c r="A143" s="115"/>
      <c r="B143" s="22"/>
      <c r="C143" s="32"/>
      <c r="D143" s="32"/>
    </row>
    <row r="144" spans="1:4" ht="20.25" x14ac:dyDescent="0.25">
      <c r="A144" s="115"/>
      <c r="B144" s="22"/>
      <c r="C144" s="32"/>
      <c r="D144" s="32"/>
    </row>
    <row r="145" spans="1:4" ht="20.25" x14ac:dyDescent="0.25">
      <c r="A145" s="115"/>
      <c r="B145" s="22"/>
      <c r="C145" s="32"/>
      <c r="D145" s="32"/>
    </row>
    <row r="146" spans="1:4" ht="20.25" x14ac:dyDescent="0.25">
      <c r="A146" s="115"/>
      <c r="B146" s="22"/>
      <c r="C146" s="32"/>
      <c r="D146" s="32"/>
    </row>
    <row r="147" spans="1:4" ht="20.25" x14ac:dyDescent="0.25">
      <c r="A147" s="115"/>
      <c r="B147" s="22"/>
      <c r="C147" s="32"/>
      <c r="D147" s="32"/>
    </row>
    <row r="148" spans="1:4" ht="20.25" x14ac:dyDescent="0.25">
      <c r="A148" s="115"/>
      <c r="B148" s="22"/>
      <c r="C148" s="32"/>
      <c r="D148" s="32"/>
    </row>
    <row r="149" spans="1:4" ht="20.25" x14ac:dyDescent="0.25">
      <c r="A149" s="115"/>
      <c r="B149" s="22"/>
      <c r="C149" s="32"/>
      <c r="D149" s="32"/>
    </row>
    <row r="150" spans="1:4" ht="20.25" x14ac:dyDescent="0.25">
      <c r="A150" s="115"/>
      <c r="B150" s="22"/>
      <c r="C150" s="32"/>
      <c r="D150" s="32"/>
    </row>
    <row r="151" spans="1:4" ht="20.25" x14ac:dyDescent="0.25">
      <c r="A151" s="115"/>
      <c r="B151" s="22"/>
      <c r="C151" s="32"/>
      <c r="D151" s="32"/>
    </row>
    <row r="152" spans="1:4" ht="20.25" x14ac:dyDescent="0.25">
      <c r="A152" s="115"/>
      <c r="B152" s="22"/>
      <c r="C152" s="32"/>
      <c r="D152" s="32"/>
    </row>
    <row r="153" spans="1:4" ht="20.25" x14ac:dyDescent="0.25">
      <c r="A153" s="115"/>
      <c r="B153" s="22"/>
      <c r="C153" s="32"/>
      <c r="D153" s="32"/>
    </row>
    <row r="154" spans="1:4" ht="20.25" x14ac:dyDescent="0.25">
      <c r="A154" s="115"/>
      <c r="B154" s="22"/>
      <c r="C154" s="32"/>
      <c r="D154" s="32"/>
    </row>
    <row r="155" spans="1:4" ht="20.25" x14ac:dyDescent="0.25">
      <c r="A155" s="115"/>
      <c r="B155" s="22"/>
      <c r="C155" s="32"/>
      <c r="D155" s="32"/>
    </row>
    <row r="156" spans="1:4" ht="20.25" x14ac:dyDescent="0.25">
      <c r="A156" s="115"/>
      <c r="B156" s="22"/>
      <c r="C156" s="32"/>
      <c r="D156" s="32"/>
    </row>
    <row r="157" spans="1:4" ht="20.25" x14ac:dyDescent="0.25">
      <c r="A157" s="115"/>
      <c r="B157" s="22"/>
      <c r="C157" s="32"/>
      <c r="D157" s="32"/>
    </row>
    <row r="158" spans="1:4" ht="20.25" x14ac:dyDescent="0.25">
      <c r="A158" s="115"/>
      <c r="B158" s="22"/>
      <c r="C158" s="32"/>
      <c r="D158" s="32"/>
    </row>
    <row r="159" spans="1:4" ht="20.25" x14ac:dyDescent="0.25">
      <c r="A159" s="115"/>
      <c r="B159" s="22"/>
      <c r="C159" s="32"/>
      <c r="D159" s="32"/>
    </row>
    <row r="160" spans="1:4" ht="20.25" x14ac:dyDescent="0.25">
      <c r="A160" s="115"/>
      <c r="B160" s="22"/>
      <c r="C160" s="32"/>
      <c r="D160" s="32"/>
    </row>
    <row r="161" spans="1:4" ht="20.25" x14ac:dyDescent="0.25">
      <c r="A161" s="115"/>
      <c r="B161" s="22"/>
      <c r="C161" s="32"/>
      <c r="D161" s="32"/>
    </row>
    <row r="162" spans="1:4" ht="20.25" x14ac:dyDescent="0.25">
      <c r="A162" s="115"/>
      <c r="B162" s="22"/>
      <c r="C162" s="32"/>
      <c r="D162" s="32"/>
    </row>
    <row r="163" spans="1:4" ht="20.25" x14ac:dyDescent="0.25">
      <c r="A163" s="115"/>
      <c r="B163" s="22"/>
      <c r="C163" s="32"/>
      <c r="D163" s="32"/>
    </row>
    <row r="164" spans="1:4" ht="20.25" x14ac:dyDescent="0.25">
      <c r="A164" s="115"/>
      <c r="B164" s="22"/>
      <c r="C164" s="32"/>
      <c r="D164" s="32"/>
    </row>
    <row r="165" spans="1:4" ht="20.25" x14ac:dyDescent="0.25">
      <c r="A165" s="115"/>
      <c r="B165" s="22"/>
      <c r="C165" s="32"/>
      <c r="D165" s="32"/>
    </row>
    <row r="166" spans="1:4" ht="20.25" x14ac:dyDescent="0.25">
      <c r="A166" s="115"/>
      <c r="B166" s="22"/>
      <c r="C166" s="32"/>
      <c r="D166" s="32"/>
    </row>
    <row r="167" spans="1:4" ht="20.25" x14ac:dyDescent="0.25">
      <c r="A167" s="115"/>
      <c r="B167" s="22"/>
      <c r="C167" s="32"/>
      <c r="D167" s="32"/>
    </row>
    <row r="168" spans="1:4" ht="20.25" x14ac:dyDescent="0.25">
      <c r="A168" s="115"/>
      <c r="B168" s="22"/>
      <c r="C168" s="32"/>
      <c r="D168" s="32"/>
    </row>
    <row r="169" spans="1:4" ht="20.25" x14ac:dyDescent="0.25">
      <c r="A169" s="115"/>
      <c r="B169" s="22"/>
      <c r="C169" s="32"/>
      <c r="D169" s="32"/>
    </row>
    <row r="170" spans="1:4" ht="20.25" x14ac:dyDescent="0.25">
      <c r="A170" s="115"/>
      <c r="B170" s="22"/>
      <c r="C170" s="32"/>
      <c r="D170" s="32"/>
    </row>
    <row r="171" spans="1:4" ht="20.25" x14ac:dyDescent="0.25">
      <c r="A171" s="115"/>
      <c r="B171" s="22"/>
      <c r="C171" s="32"/>
      <c r="D171" s="32"/>
    </row>
    <row r="172" spans="1:4" ht="20.25" x14ac:dyDescent="0.25">
      <c r="A172" s="115"/>
      <c r="B172" s="22"/>
      <c r="C172" s="32"/>
      <c r="D172" s="32"/>
    </row>
    <row r="173" spans="1:4" ht="20.25" x14ac:dyDescent="0.25">
      <c r="A173" s="115"/>
      <c r="B173" s="22"/>
      <c r="C173" s="32"/>
      <c r="D173" s="32"/>
    </row>
    <row r="174" spans="1:4" ht="20.25" x14ac:dyDescent="0.25">
      <c r="A174" s="115"/>
      <c r="B174" s="22"/>
      <c r="C174" s="32"/>
      <c r="D174" s="32"/>
    </row>
    <row r="175" spans="1:4" ht="20.25" x14ac:dyDescent="0.25">
      <c r="A175" s="115"/>
      <c r="B175" s="22"/>
      <c r="C175" s="32"/>
      <c r="D175" s="32"/>
    </row>
    <row r="176" spans="1:4" ht="20.25" x14ac:dyDescent="0.25">
      <c r="A176" s="115"/>
      <c r="B176" s="22"/>
      <c r="C176" s="32"/>
      <c r="D176" s="32"/>
    </row>
    <row r="177" spans="1:4" ht="20.25" x14ac:dyDescent="0.25">
      <c r="A177" s="115"/>
      <c r="B177" s="22"/>
      <c r="C177" s="32"/>
      <c r="D177" s="32"/>
    </row>
    <row r="178" spans="1:4" ht="20.25" x14ac:dyDescent="0.25">
      <c r="A178" s="115"/>
      <c r="B178" s="22"/>
      <c r="C178" s="32"/>
      <c r="D178" s="32"/>
    </row>
    <row r="179" spans="1:4" ht="20.25" x14ac:dyDescent="0.25">
      <c r="A179" s="115"/>
      <c r="B179" s="22"/>
      <c r="C179" s="32"/>
      <c r="D179" s="32"/>
    </row>
    <row r="180" spans="1:4" ht="20.25" x14ac:dyDescent="0.25">
      <c r="A180" s="115"/>
      <c r="B180" s="22"/>
      <c r="C180" s="32"/>
      <c r="D180" s="32"/>
    </row>
    <row r="181" spans="1:4" ht="20.25" x14ac:dyDescent="0.25">
      <c r="A181" s="115"/>
      <c r="B181" s="22"/>
      <c r="C181" s="32"/>
      <c r="D181" s="32"/>
    </row>
    <row r="182" spans="1:4" ht="20.25" x14ac:dyDescent="0.25">
      <c r="A182" s="115"/>
      <c r="B182" s="22"/>
      <c r="C182" s="32"/>
      <c r="D182" s="32"/>
    </row>
    <row r="183" spans="1:4" ht="20.25" x14ac:dyDescent="0.25">
      <c r="A183" s="115"/>
      <c r="B183" s="22"/>
      <c r="C183" s="32"/>
      <c r="D183" s="32"/>
    </row>
    <row r="184" spans="1:4" ht="20.25" x14ac:dyDescent="0.25">
      <c r="A184" s="115"/>
      <c r="B184" s="22"/>
      <c r="C184" s="32"/>
      <c r="D184" s="32"/>
    </row>
    <row r="185" spans="1:4" ht="20.25" x14ac:dyDescent="0.25">
      <c r="A185" s="115"/>
      <c r="B185" s="22"/>
      <c r="C185" s="32"/>
      <c r="D185" s="32"/>
    </row>
    <row r="186" spans="1:4" ht="20.25" x14ac:dyDescent="0.25">
      <c r="A186" s="115"/>
      <c r="B186" s="22"/>
      <c r="C186" s="32"/>
      <c r="D186" s="32"/>
    </row>
    <row r="187" spans="1:4" ht="20.25" x14ac:dyDescent="0.25">
      <c r="A187" s="115"/>
      <c r="B187" s="22"/>
      <c r="C187" s="32"/>
      <c r="D187" s="32"/>
    </row>
    <row r="188" spans="1:4" ht="20.25" x14ac:dyDescent="0.25">
      <c r="A188" s="115"/>
      <c r="B188" s="22"/>
      <c r="C188" s="32"/>
      <c r="D188" s="32"/>
    </row>
    <row r="189" spans="1:4" ht="20.25" x14ac:dyDescent="0.25">
      <c r="A189" s="115"/>
      <c r="B189" s="22"/>
      <c r="C189" s="32"/>
      <c r="D189" s="32"/>
    </row>
    <row r="190" spans="1:4" ht="20.25" x14ac:dyDescent="0.25">
      <c r="A190" s="115"/>
      <c r="B190" s="22"/>
      <c r="C190" s="32"/>
      <c r="D190" s="32"/>
    </row>
    <row r="191" spans="1:4" ht="20.25" x14ac:dyDescent="0.25">
      <c r="A191" s="115"/>
      <c r="B191" s="22"/>
      <c r="C191" s="32"/>
      <c r="D191" s="32"/>
    </row>
    <row r="192" spans="1:4" ht="20.25" x14ac:dyDescent="0.25">
      <c r="A192" s="115"/>
      <c r="B192" s="22"/>
      <c r="C192" s="32"/>
      <c r="D192" s="32"/>
    </row>
    <row r="193" spans="1:4" ht="20.25" x14ac:dyDescent="0.25">
      <c r="A193" s="115"/>
      <c r="B193" s="22"/>
      <c r="C193" s="32"/>
      <c r="D193" s="32"/>
    </row>
    <row r="194" spans="1:4" ht="20.25" x14ac:dyDescent="0.25">
      <c r="A194" s="115"/>
      <c r="B194" s="22"/>
      <c r="C194" s="32"/>
      <c r="D194" s="32"/>
    </row>
    <row r="195" spans="1:4" ht="20.25" x14ac:dyDescent="0.25">
      <c r="A195" s="115"/>
      <c r="B195" s="22"/>
      <c r="C195" s="32"/>
      <c r="D195" s="32"/>
    </row>
    <row r="196" spans="1:4" ht="20.25" x14ac:dyDescent="0.25">
      <c r="A196" s="115"/>
      <c r="B196" s="22"/>
      <c r="C196" s="32"/>
      <c r="D196" s="32"/>
    </row>
    <row r="197" spans="1:4" ht="20.25" x14ac:dyDescent="0.25">
      <c r="A197" s="115"/>
      <c r="B197" s="22"/>
      <c r="C197" s="32"/>
      <c r="D197" s="32"/>
    </row>
    <row r="198" spans="1:4" ht="20.25" x14ac:dyDescent="0.25">
      <c r="A198" s="115"/>
      <c r="B198" s="22"/>
      <c r="C198" s="32"/>
      <c r="D198" s="32"/>
    </row>
    <row r="199" spans="1:4" ht="20.25" x14ac:dyDescent="0.25">
      <c r="A199" s="115"/>
      <c r="B199" s="22"/>
      <c r="C199" s="32"/>
      <c r="D199" s="32"/>
    </row>
    <row r="200" spans="1:4" ht="20.25" x14ac:dyDescent="0.25">
      <c r="A200" s="115"/>
      <c r="B200" s="22"/>
      <c r="C200" s="32"/>
      <c r="D200" s="32"/>
    </row>
    <row r="201" spans="1:4" ht="20.25" x14ac:dyDescent="0.25">
      <c r="A201" s="115"/>
      <c r="B201" s="22"/>
      <c r="C201" s="32"/>
      <c r="D201" s="32"/>
    </row>
    <row r="202" spans="1:4" ht="20.25" x14ac:dyDescent="0.25">
      <c r="A202" s="115"/>
      <c r="B202" s="22"/>
      <c r="C202" s="32"/>
      <c r="D202" s="32"/>
    </row>
    <row r="203" spans="1:4" ht="20.25" x14ac:dyDescent="0.25">
      <c r="A203" s="115"/>
      <c r="B203" s="22"/>
      <c r="C203" s="32"/>
      <c r="D203" s="32"/>
    </row>
    <row r="204" spans="1:4" ht="20.25" x14ac:dyDescent="0.25">
      <c r="A204" s="115"/>
      <c r="B204" s="22"/>
      <c r="C204" s="32"/>
      <c r="D204" s="32"/>
    </row>
    <row r="205" spans="1:4" ht="20.25" x14ac:dyDescent="0.25">
      <c r="A205" s="115"/>
      <c r="B205" s="22"/>
      <c r="C205" s="32"/>
      <c r="D205" s="32"/>
    </row>
    <row r="206" spans="1:4" ht="20.25" x14ac:dyDescent="0.25">
      <c r="A206" s="115"/>
      <c r="B206" s="22"/>
      <c r="C206" s="32"/>
      <c r="D206" s="32"/>
    </row>
    <row r="207" spans="1:4" ht="20.25" x14ac:dyDescent="0.25">
      <c r="A207" s="115"/>
      <c r="B207" s="22"/>
      <c r="C207" s="32"/>
      <c r="D207" s="32"/>
    </row>
    <row r="208" spans="1:4" x14ac:dyDescent="0.25">
      <c r="A208" s="95"/>
      <c r="B208" s="22"/>
      <c r="C208" s="22"/>
      <c r="D208" s="22"/>
    </row>
    <row r="209" spans="1:8" ht="20.25" x14ac:dyDescent="0.25">
      <c r="A209" s="95"/>
      <c r="B209" s="28" t="s">
        <v>86</v>
      </c>
      <c r="C209" s="28" t="s">
        <v>141</v>
      </c>
      <c r="D209" s="31" t="s">
        <v>86</v>
      </c>
      <c r="E209" s="31" t="s">
        <v>141</v>
      </c>
    </row>
    <row r="210" spans="1:8" ht="21" x14ac:dyDescent="0.35">
      <c r="A210" s="95"/>
      <c r="B210" s="29" t="s">
        <v>88</v>
      </c>
      <c r="C210" s="29" t="s">
        <v>56</v>
      </c>
      <c r="D210" t="s">
        <v>88</v>
      </c>
      <c r="F210" t="str">
        <f>IF(NOT(ISBLANK(D210)),D210,IF(NOT(ISBLANK(E210)),"     "&amp;E210,FALSE))</f>
        <v>Afectación Económica o presupuestal</v>
      </c>
      <c r="G210" t="s">
        <v>88</v>
      </c>
      <c r="H210" t="str">
        <f ca="1">IF(NOT(ISERROR(MATCH(G210,_xlfn.ANCHORARRAY(B221),0))),F223&amp;"Por favor no seleccionar los criterios de impacto",G210)</f>
        <v>Afectación Económica o presupuestal</v>
      </c>
    </row>
    <row r="211" spans="1:8" ht="21" x14ac:dyDescent="0.35">
      <c r="A211" s="95"/>
      <c r="B211" s="29" t="s">
        <v>88</v>
      </c>
      <c r="C211" s="29" t="s">
        <v>91</v>
      </c>
      <c r="E211" t="s">
        <v>56</v>
      </c>
      <c r="F211" t="str">
        <f t="shared" ref="F211:F221" si="0">IF(NOT(ISBLANK(D211)),D211,IF(NOT(ISBLANK(E211)),"     "&amp;E211,FALSE))</f>
        <v xml:space="preserve">     Afectación menor a 10 SMLMV .</v>
      </c>
    </row>
    <row r="212" spans="1:8" ht="21" x14ac:dyDescent="0.35">
      <c r="A212" s="95"/>
      <c r="B212" s="29" t="s">
        <v>88</v>
      </c>
      <c r="C212" s="29" t="s">
        <v>92</v>
      </c>
      <c r="E212" t="s">
        <v>91</v>
      </c>
      <c r="F212" t="str">
        <f t="shared" si="0"/>
        <v xml:space="preserve">     Entre 10 y 50 SMLMV </v>
      </c>
    </row>
    <row r="213" spans="1:8" ht="21" x14ac:dyDescent="0.35">
      <c r="A213" s="95"/>
      <c r="B213" s="29" t="s">
        <v>88</v>
      </c>
      <c r="C213" s="29" t="s">
        <v>93</v>
      </c>
      <c r="E213" t="s">
        <v>92</v>
      </c>
      <c r="F213" t="str">
        <f t="shared" si="0"/>
        <v xml:space="preserve">     Entre 50 y 100 SMLMV </v>
      </c>
    </row>
    <row r="214" spans="1:8" ht="21" x14ac:dyDescent="0.35">
      <c r="A214" s="95"/>
      <c r="B214" s="29" t="s">
        <v>88</v>
      </c>
      <c r="C214" s="29" t="s">
        <v>94</v>
      </c>
      <c r="E214" t="s">
        <v>93</v>
      </c>
      <c r="F214" t="str">
        <f t="shared" si="0"/>
        <v xml:space="preserve">     Entre 100 y 500 SMLMV </v>
      </c>
    </row>
    <row r="215" spans="1:8" ht="21" x14ac:dyDescent="0.35">
      <c r="A215" s="95"/>
      <c r="B215" s="29" t="s">
        <v>55</v>
      </c>
      <c r="C215" s="29" t="s">
        <v>95</v>
      </c>
      <c r="E215" t="s">
        <v>94</v>
      </c>
      <c r="F215" t="str">
        <f t="shared" si="0"/>
        <v xml:space="preserve">     Mayor a 500 SMLMV </v>
      </c>
    </row>
    <row r="216" spans="1:8" ht="21" x14ac:dyDescent="0.35">
      <c r="A216" s="95"/>
      <c r="B216" s="29" t="s">
        <v>55</v>
      </c>
      <c r="C216" s="29" t="s">
        <v>96</v>
      </c>
      <c r="D216" t="s">
        <v>55</v>
      </c>
      <c r="F216" t="str">
        <f t="shared" si="0"/>
        <v>Pérdida Reputacional</v>
      </c>
    </row>
    <row r="217" spans="1:8" ht="21" x14ac:dyDescent="0.35">
      <c r="A217" s="95"/>
      <c r="B217" s="29" t="s">
        <v>55</v>
      </c>
      <c r="C217" s="29" t="s">
        <v>98</v>
      </c>
      <c r="E217" t="s">
        <v>95</v>
      </c>
      <c r="F217" t="str">
        <f t="shared" si="0"/>
        <v xml:space="preserve">     El riesgo afecta la imagen de alguna área de la organización</v>
      </c>
    </row>
    <row r="218" spans="1:8" ht="21" x14ac:dyDescent="0.35">
      <c r="A218" s="95"/>
      <c r="B218" s="29" t="s">
        <v>55</v>
      </c>
      <c r="C218" s="29" t="s">
        <v>97</v>
      </c>
      <c r="E218" t="s">
        <v>96</v>
      </c>
      <c r="F218" t="str">
        <f t="shared" si="0"/>
        <v xml:space="preserve">     El riesgo afecta la imagen de la entidad internamente, de conocimiento general, nivel interno, de junta dircetiva y accionistas y/o de provedores</v>
      </c>
    </row>
    <row r="219" spans="1:8" ht="21" x14ac:dyDescent="0.35">
      <c r="A219" s="95"/>
      <c r="B219" s="29" t="s">
        <v>55</v>
      </c>
      <c r="C219" s="29" t="s">
        <v>116</v>
      </c>
      <c r="E219" t="s">
        <v>98</v>
      </c>
      <c r="F219" t="str">
        <f t="shared" si="0"/>
        <v xml:space="preserve">     El riesgo afecta la imagen de la entidad con algunos usuarios de relevancia frente al logro de los objetivos</v>
      </c>
    </row>
    <row r="220" spans="1:8" x14ac:dyDescent="0.25">
      <c r="A220" s="95"/>
      <c r="B220" s="30"/>
      <c r="C220" s="30"/>
      <c r="E220" t="s">
        <v>97</v>
      </c>
      <c r="F220" t="str">
        <f t="shared" si="0"/>
        <v xml:space="preserve">     El riesgo afecta la imagen de de la entidad con efecto publicitario sostenido a nivel de sector administrativo, nivel departamental o municipal</v>
      </c>
    </row>
    <row r="221" spans="1:8" x14ac:dyDescent="0.25">
      <c r="A221" s="95"/>
      <c r="B221" s="30" t="e" cm="1">
        <f t="array" aca="1" ref="B221:B223" ca="1">_xlfn.UNIQUE(Tabla1[[#All],[Criterios]])</f>
        <v>#NAME?</v>
      </c>
      <c r="C221" s="30"/>
      <c r="E221" t="s">
        <v>116</v>
      </c>
      <c r="F221" t="str">
        <f t="shared" si="0"/>
        <v xml:space="preserve">     El riesgo afecta la imagen de la entidad a nivel nacional, con efecto publicitarios sostenible a nivel país</v>
      </c>
    </row>
    <row r="222" spans="1:8" x14ac:dyDescent="0.25">
      <c r="A222" s="95"/>
      <c r="B222" s="30" t="e">
        <f ca="1"/>
        <v>#NAME?</v>
      </c>
      <c r="C222" s="30"/>
    </row>
    <row r="223" spans="1:8" x14ac:dyDescent="0.25">
      <c r="B223" s="30" t="e">
        <f ca="1"/>
        <v>#NAME?</v>
      </c>
      <c r="C223" s="30"/>
      <c r="F223" s="33" t="s">
        <v>143</v>
      </c>
    </row>
    <row r="224" spans="1:8" x14ac:dyDescent="0.25">
      <c r="B224" s="21"/>
      <c r="C224" s="21"/>
      <c r="F224" s="33" t="s">
        <v>144</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Hoja2</vt:lpstr>
      <vt:lpstr>Intructivo</vt:lpstr>
      <vt:lpstr>Mapa final</vt:lpstr>
      <vt:lpstr>Hoja4</vt:lpstr>
      <vt:lpstr>Clasificacion riesgo</vt:lpstr>
      <vt:lpstr>Matriz Calor Inherente</vt:lpstr>
      <vt:lpstr>Matriz Calor Residual</vt:lpstr>
      <vt:lpstr>Tabla probabilidad</vt:lpstr>
      <vt:lpstr>Tabla Impacto</vt:lpstr>
      <vt:lpstr>Tabla Valoración controles</vt:lpstr>
      <vt:lpstr>Opciones Tratamiento</vt:lpstr>
      <vt:lpstr>Hoja1</vt:lpstr>
      <vt:lpstr>'Mapa final'!Área_de_impresión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LAURA</cp:lastModifiedBy>
  <cp:lastPrinted>2021-05-25T02:06:14Z</cp:lastPrinted>
  <dcterms:created xsi:type="dcterms:W3CDTF">2020-03-24T23:12:47Z</dcterms:created>
  <dcterms:modified xsi:type="dcterms:W3CDTF">2021-06-01T20:16:04Z</dcterms:modified>
</cp:coreProperties>
</file>